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C:\Users\Rick\Documents\Griglia\Cùbo\"/>
    </mc:Choice>
  </mc:AlternateContent>
  <bookViews>
    <workbookView xWindow="0" yWindow="0" windowWidth="28800" windowHeight="12330"/>
  </bookViews>
  <sheets>
    <sheet name="Preface" sheetId="3" r:id="rId1"/>
    <sheet name="Notation" sheetId="4" r:id="rId2"/>
    <sheet name="Last layer" sheetId="6" r:id="rId3"/>
    <sheet name="All slots" sheetId="2" r:id="rId4"/>
    <sheet name="All crosses" sheetId="5" r:id="rId5"/>
    <sheet name="86 slots" sheetId="1" r:id="rId6"/>
    <sheet name="Slots table" sheetId="7" r:id="rId7"/>
    <sheet name="Cubo.rix program" sheetId="8" r:id="rId8"/>
  </sheets>
  <definedNames>
    <definedName name="_xlnm.Print_Titles" localSheetId="5">'86 slots'!$1:$4</definedName>
    <definedName name="_xlnm.Print_Titles" localSheetId="4">'All crosses'!$1:$2</definedName>
    <definedName name="_xlnm.Print_Titles" localSheetId="3">'All slots'!$1:$2</definedName>
    <definedName name="_xlnm.Print_Titles" localSheetId="7">'Cubo.rix program'!$1:$2</definedName>
    <definedName name="_xlnm.Print_Titles" localSheetId="2">'Last layer'!$1:$2</definedName>
    <definedName name="_xlnm.Print_Titles" localSheetId="1">Notation!$1:$2</definedName>
    <definedName name="_xlnm.Print_Titles" localSheetId="0">Preface!$1:$2</definedName>
    <definedName name="_xlnm.Print_Titles" localSheetId="6">'Slots table'!$1:$2</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5" l="1"/>
  <c r="K36" i="7"/>
  <c r="G36" i="7"/>
  <c r="O36" i="7"/>
  <c r="K33" i="7"/>
  <c r="K35" i="7" s="1"/>
  <c r="G33" i="7"/>
  <c r="G35" i="7" s="1"/>
  <c r="E22" i="5"/>
  <c r="O35" i="7" l="1"/>
  <c r="K34" i="7"/>
  <c r="O33" i="7"/>
  <c r="G34" i="7"/>
  <c r="O34" i="7" s="1"/>
  <c r="T133" i="4"/>
  <c r="T132" i="4"/>
  <c r="T131" i="4"/>
  <c r="T130" i="4"/>
  <c r="T129" i="4"/>
  <c r="T128" i="4"/>
  <c r="T127" i="4"/>
  <c r="T126" i="4"/>
  <c r="T125" i="4"/>
  <c r="T124" i="4"/>
  <c r="T123" i="4"/>
  <c r="T122" i="4"/>
  <c r="T121" i="4"/>
  <c r="T120" i="4"/>
  <c r="T119" i="4"/>
  <c r="T118" i="4"/>
  <c r="T117" i="4"/>
  <c r="T116" i="4"/>
  <c r="T115" i="4"/>
  <c r="T114" i="4"/>
  <c r="T113" i="4"/>
  <c r="T112" i="4"/>
  <c r="T111" i="4"/>
  <c r="T110" i="4"/>
  <c r="T104" i="4"/>
  <c r="T103" i="4"/>
  <c r="T102" i="4"/>
  <c r="T101" i="4"/>
  <c r="T100" i="4"/>
  <c r="T99" i="4"/>
  <c r="T98" i="4"/>
  <c r="T97" i="4"/>
  <c r="T96" i="4"/>
  <c r="T95" i="4"/>
  <c r="T94" i="4"/>
  <c r="T93" i="4"/>
  <c r="T92" i="4"/>
  <c r="T91" i="4"/>
  <c r="T90" i="4"/>
  <c r="T89" i="4"/>
  <c r="T88" i="4"/>
  <c r="T87" i="4"/>
  <c r="T86" i="4"/>
  <c r="T85" i="4"/>
  <c r="T84" i="4"/>
  <c r="T34" i="4"/>
  <c r="T33" i="4"/>
  <c r="T32" i="4"/>
  <c r="T31" i="4"/>
  <c r="T30" i="4"/>
  <c r="T29" i="4"/>
  <c r="T28" i="4"/>
  <c r="T27" i="4"/>
  <c r="T26" i="4"/>
  <c r="T25" i="4"/>
  <c r="T24" i="4"/>
  <c r="T23" i="4"/>
  <c r="T22" i="4"/>
  <c r="T21" i="4"/>
  <c r="T20" i="4"/>
  <c r="T19" i="4"/>
  <c r="T18" i="4"/>
  <c r="T17" i="4"/>
  <c r="Q133" i="4"/>
  <c r="Q132" i="4"/>
  <c r="Q131" i="4"/>
  <c r="Q130" i="4"/>
  <c r="Q129" i="4"/>
  <c r="Q128" i="4"/>
  <c r="Q127" i="4"/>
  <c r="Q126" i="4"/>
  <c r="Q125" i="4"/>
  <c r="Q124" i="4"/>
  <c r="Q123" i="4"/>
  <c r="Q122" i="4"/>
  <c r="Q121" i="4"/>
  <c r="Q120" i="4"/>
  <c r="Q119" i="4"/>
  <c r="Q118" i="4"/>
  <c r="Q117" i="4"/>
  <c r="Q116" i="4"/>
  <c r="Q115" i="4"/>
  <c r="Q114" i="4"/>
  <c r="Q113" i="4"/>
  <c r="Q112" i="4"/>
  <c r="Q111" i="4"/>
  <c r="Q110" i="4"/>
  <c r="Q104" i="4"/>
  <c r="Q103" i="4"/>
  <c r="Q102" i="4"/>
  <c r="Q101" i="4"/>
  <c r="Q100" i="4"/>
  <c r="Q99" i="4"/>
  <c r="Q98" i="4"/>
  <c r="Q97" i="4"/>
  <c r="Q96" i="4"/>
  <c r="Q95" i="4"/>
  <c r="Q94" i="4"/>
  <c r="Q93" i="4"/>
  <c r="Q92" i="4"/>
  <c r="Q91" i="4"/>
  <c r="Q90" i="4"/>
  <c r="Q89" i="4"/>
  <c r="Q88" i="4"/>
  <c r="Q87" i="4"/>
  <c r="Q86" i="4"/>
  <c r="Q85" i="4"/>
  <c r="Q84" i="4"/>
  <c r="Q34" i="4"/>
  <c r="Q33" i="4"/>
  <c r="Q32" i="4"/>
  <c r="Q31" i="4"/>
  <c r="Q30" i="4"/>
  <c r="Q29" i="4"/>
  <c r="Q28" i="4"/>
  <c r="Q27" i="4"/>
  <c r="Q26" i="4"/>
  <c r="Q25" i="4"/>
  <c r="Q24" i="4"/>
  <c r="Q23" i="4"/>
  <c r="Q22" i="4"/>
  <c r="Q21" i="4"/>
  <c r="Q20" i="4"/>
  <c r="Q19" i="4"/>
  <c r="Q18" i="4"/>
  <c r="Q17" i="4"/>
  <c r="O37" i="7" l="1"/>
  <c r="E23" i="2" s="1"/>
  <c r="I22" i="6"/>
  <c r="I4" i="6"/>
  <c r="I5" i="6"/>
  <c r="I6" i="6"/>
  <c r="N5" i="6"/>
  <c r="I16" i="6"/>
  <c r="I15" i="6"/>
  <c r="I14" i="6"/>
  <c r="I13" i="6"/>
  <c r="I12" i="6"/>
  <c r="I11" i="6"/>
  <c r="I10" i="6"/>
  <c r="I23" i="6"/>
  <c r="I21" i="6"/>
  <c r="I20" i="6"/>
  <c r="I30" i="6"/>
  <c r="I29" i="6"/>
  <c r="I28" i="6"/>
  <c r="I27" i="6"/>
  <c r="I39" i="6"/>
  <c r="I38" i="6"/>
  <c r="K4" i="6"/>
  <c r="J22" i="6"/>
  <c r="J21" i="6"/>
  <c r="J20" i="6"/>
  <c r="K39" i="6"/>
  <c r="K30" i="6"/>
  <c r="K29" i="6"/>
  <c r="K28" i="6"/>
  <c r="N22" i="6"/>
  <c r="M22" i="6"/>
  <c r="L22" i="6"/>
  <c r="K22" i="6"/>
  <c r="K21" i="6"/>
  <c r="K20" i="6"/>
  <c r="K16" i="6"/>
  <c r="K15" i="6"/>
  <c r="K14" i="6"/>
  <c r="K11" i="6"/>
  <c r="K10" i="6"/>
  <c r="K6" i="6"/>
  <c r="H23" i="6"/>
  <c r="N23" i="6" s="1"/>
  <c r="G23" i="6"/>
  <c r="M23" i="6" s="1"/>
  <c r="F23" i="6"/>
  <c r="L23" i="6" s="1"/>
  <c r="E23" i="6"/>
  <c r="K23" i="6" s="1"/>
  <c r="N21" i="6"/>
  <c r="N20" i="6"/>
  <c r="N39" i="6"/>
  <c r="N38" i="6"/>
  <c r="N30" i="6"/>
  <c r="N29" i="6"/>
  <c r="N28" i="6"/>
  <c r="N27" i="6"/>
  <c r="N12" i="6"/>
  <c r="N16" i="6"/>
  <c r="N15" i="6"/>
  <c r="N14" i="6"/>
  <c r="N13" i="6"/>
  <c r="N11" i="6"/>
  <c r="N10" i="6"/>
  <c r="N6" i="6"/>
  <c r="N4" i="6" l="1"/>
  <c r="H7" i="6" s="1"/>
  <c r="E24" i="6"/>
  <c r="H24" i="6"/>
  <c r="H17" i="6"/>
  <c r="H31" i="6"/>
  <c r="H40" i="6"/>
  <c r="K12" i="6"/>
  <c r="K27" i="6"/>
  <c r="E31" i="6" s="1"/>
  <c r="K38" i="6"/>
  <c r="E40" i="6" s="1"/>
  <c r="L4" i="6"/>
  <c r="L5" i="6"/>
  <c r="L6" i="6"/>
  <c r="L10" i="6"/>
  <c r="L11" i="6"/>
  <c r="L12" i="6"/>
  <c r="L13" i="6"/>
  <c r="L14" i="6"/>
  <c r="L15" i="6"/>
  <c r="L16" i="6"/>
  <c r="L20" i="6"/>
  <c r="L21" i="6"/>
  <c r="L27" i="6"/>
  <c r="L28" i="6"/>
  <c r="L29" i="6"/>
  <c r="L30" i="6"/>
  <c r="L38" i="6"/>
  <c r="L39" i="6"/>
  <c r="K5" i="6"/>
  <c r="E7" i="6" s="1"/>
  <c r="M4" i="6"/>
  <c r="M5" i="6"/>
  <c r="M6" i="6"/>
  <c r="M10" i="6"/>
  <c r="M11" i="6"/>
  <c r="M12" i="6"/>
  <c r="M13" i="6"/>
  <c r="M14" i="6"/>
  <c r="M15" i="6"/>
  <c r="M16" i="6"/>
  <c r="M20" i="6"/>
  <c r="M21" i="6"/>
  <c r="M27" i="6"/>
  <c r="M28" i="6"/>
  <c r="M29" i="6"/>
  <c r="M30" i="6"/>
  <c r="M38" i="6"/>
  <c r="G40" i="6" s="1"/>
  <c r="M39" i="6"/>
  <c r="K13" i="6"/>
  <c r="H34" i="6" l="1"/>
  <c r="E34" i="6"/>
  <c r="H33" i="6"/>
  <c r="G17" i="6"/>
  <c r="E17" i="6"/>
  <c r="E33" i="6" s="1"/>
  <c r="F24" i="6"/>
  <c r="F40" i="6"/>
  <c r="F31" i="6"/>
  <c r="F7" i="6"/>
  <c r="G24" i="6"/>
  <c r="G31" i="6"/>
  <c r="G7" i="6"/>
  <c r="F17" i="6"/>
  <c r="C22" i="5"/>
  <c r="D22" i="5"/>
  <c r="D22" i="2"/>
  <c r="D23" i="2"/>
  <c r="E13" i="2"/>
  <c r="E12" i="2"/>
  <c r="E11" i="2"/>
  <c r="E9" i="2"/>
  <c r="E10" i="2"/>
  <c r="E8" i="2"/>
  <c r="H35" i="6" l="1"/>
  <c r="G34" i="6"/>
  <c r="F34" i="6"/>
  <c r="E35" i="6"/>
  <c r="F33" i="6"/>
  <c r="G33" i="6"/>
  <c r="E22" i="2"/>
  <c r="G35" i="6" l="1"/>
  <c r="F35" i="6"/>
  <c r="R338" i="1"/>
  <c r="J338" i="1"/>
  <c r="P338" i="1" s="1"/>
  <c r="R337" i="1"/>
  <c r="J337" i="1"/>
  <c r="O337" i="1" s="1"/>
  <c r="R336" i="1"/>
  <c r="J336" i="1"/>
  <c r="N336" i="1" s="1"/>
  <c r="R335" i="1"/>
  <c r="J335" i="1"/>
  <c r="Q335" i="1" s="1"/>
  <c r="R334" i="1"/>
  <c r="J334" i="1"/>
  <c r="P334" i="1" s="1"/>
  <c r="R333" i="1"/>
  <c r="J333" i="1"/>
  <c r="O333" i="1" s="1"/>
  <c r="R332" i="1"/>
  <c r="J332" i="1"/>
  <c r="N332" i="1" s="1"/>
  <c r="R331" i="1"/>
  <c r="J331" i="1"/>
  <c r="Q331" i="1" s="1"/>
  <c r="R330" i="1"/>
  <c r="J330" i="1"/>
  <c r="P330" i="1" s="1"/>
  <c r="R329" i="1"/>
  <c r="J329" i="1"/>
  <c r="O329" i="1" s="1"/>
  <c r="R328" i="1"/>
  <c r="J328" i="1"/>
  <c r="N328" i="1" s="1"/>
  <c r="R327" i="1"/>
  <c r="J327" i="1"/>
  <c r="Q327" i="1" s="1"/>
  <c r="J307" i="1"/>
  <c r="I307" i="1"/>
  <c r="H307" i="1"/>
  <c r="G307" i="1"/>
  <c r="F307" i="1"/>
  <c r="R326" i="1"/>
  <c r="R325" i="1"/>
  <c r="R324" i="1"/>
  <c r="R323" i="1"/>
  <c r="R322" i="1"/>
  <c r="R321" i="1"/>
  <c r="R320" i="1"/>
  <c r="R319" i="1"/>
  <c r="R318" i="1"/>
  <c r="R317" i="1"/>
  <c r="R316" i="1"/>
  <c r="R315" i="1"/>
  <c r="R314" i="1"/>
  <c r="R313" i="1"/>
  <c r="R312" i="1"/>
  <c r="R311" i="1"/>
  <c r="R310" i="1"/>
  <c r="R309" i="1"/>
  <c r="J326" i="1"/>
  <c r="N326" i="1" s="1"/>
  <c r="J325" i="1"/>
  <c r="P325" i="1" s="1"/>
  <c r="J324" i="1"/>
  <c r="N324" i="1" s="1"/>
  <c r="J323" i="1"/>
  <c r="P323" i="1" s="1"/>
  <c r="J322" i="1"/>
  <c r="N322" i="1" s="1"/>
  <c r="J321" i="1"/>
  <c r="P321" i="1" s="1"/>
  <c r="J320" i="1"/>
  <c r="P320" i="1" s="1"/>
  <c r="J319" i="1"/>
  <c r="N319" i="1" s="1"/>
  <c r="J318" i="1"/>
  <c r="P318" i="1" s="1"/>
  <c r="J317" i="1"/>
  <c r="N317" i="1" s="1"/>
  <c r="J316" i="1"/>
  <c r="N316" i="1" s="1"/>
  <c r="J315" i="1"/>
  <c r="P315" i="1" s="1"/>
  <c r="J314" i="1"/>
  <c r="N314" i="1" s="1"/>
  <c r="J313" i="1"/>
  <c r="P313" i="1" s="1"/>
  <c r="J312" i="1"/>
  <c r="N312" i="1" s="1"/>
  <c r="J311" i="1"/>
  <c r="P311" i="1" s="1"/>
  <c r="J310" i="1"/>
  <c r="N310" i="1" s="1"/>
  <c r="J309" i="1"/>
  <c r="P309" i="1" s="1"/>
  <c r="Q336" i="1" l="1"/>
  <c r="Q328" i="1"/>
  <c r="Q332" i="1"/>
  <c r="Q330" i="1"/>
  <c r="Q334" i="1"/>
  <c r="Q338" i="1"/>
  <c r="M330" i="1"/>
  <c r="M334" i="1"/>
  <c r="M338" i="1"/>
  <c r="M328" i="1"/>
  <c r="N330" i="1"/>
  <c r="M332" i="1"/>
  <c r="N334" i="1"/>
  <c r="M336" i="1"/>
  <c r="N338" i="1"/>
  <c r="N327" i="1"/>
  <c r="O328" i="1"/>
  <c r="O330" i="1"/>
  <c r="N331" i="1"/>
  <c r="O332" i="1"/>
  <c r="O334" i="1"/>
  <c r="N335" i="1"/>
  <c r="O336" i="1"/>
  <c r="O338" i="1"/>
  <c r="P333" i="1"/>
  <c r="P337" i="1"/>
  <c r="O327" i="1"/>
  <c r="P328" i="1"/>
  <c r="M329" i="1"/>
  <c r="Q329" i="1"/>
  <c r="O331" i="1"/>
  <c r="P332" i="1"/>
  <c r="M333" i="1"/>
  <c r="Q333" i="1"/>
  <c r="O335" i="1"/>
  <c r="P336" i="1"/>
  <c r="M337" i="1"/>
  <c r="Q337" i="1"/>
  <c r="P329" i="1"/>
  <c r="P327" i="1"/>
  <c r="N329" i="1"/>
  <c r="P331" i="1"/>
  <c r="N333" i="1"/>
  <c r="P335" i="1"/>
  <c r="N337" i="1"/>
  <c r="M327" i="1"/>
  <c r="M331" i="1"/>
  <c r="M335" i="1"/>
  <c r="M323" i="1"/>
  <c r="M320" i="1"/>
  <c r="M313" i="1"/>
  <c r="O314" i="1"/>
  <c r="O317" i="1"/>
  <c r="O324" i="1"/>
  <c r="Q313" i="1"/>
  <c r="Q320" i="1"/>
  <c r="Q323" i="1"/>
  <c r="O310" i="1"/>
  <c r="O312" i="1"/>
  <c r="O316" i="1"/>
  <c r="O319" i="1"/>
  <c r="O322" i="1"/>
  <c r="O326" i="1"/>
  <c r="M309" i="1"/>
  <c r="Q309" i="1"/>
  <c r="M315" i="1"/>
  <c r="Q315" i="1"/>
  <c r="M318" i="1"/>
  <c r="Q325" i="1"/>
  <c r="N309" i="1"/>
  <c r="P310" i="1"/>
  <c r="N311" i="1"/>
  <c r="P312" i="1"/>
  <c r="N313" i="1"/>
  <c r="P314" i="1"/>
  <c r="N315" i="1"/>
  <c r="P316" i="1"/>
  <c r="P317" i="1"/>
  <c r="N318" i="1"/>
  <c r="P319" i="1"/>
  <c r="N320" i="1"/>
  <c r="N321" i="1"/>
  <c r="P322" i="1"/>
  <c r="N323" i="1"/>
  <c r="P324" i="1"/>
  <c r="N325" i="1"/>
  <c r="P326" i="1"/>
  <c r="Q318" i="1"/>
  <c r="M321" i="1"/>
  <c r="Q321" i="1"/>
  <c r="M325" i="1"/>
  <c r="O309" i="1"/>
  <c r="M310" i="1"/>
  <c r="Q310" i="1"/>
  <c r="O311" i="1"/>
  <c r="M312" i="1"/>
  <c r="Q312" i="1"/>
  <c r="O313" i="1"/>
  <c r="M314" i="1"/>
  <c r="Q314" i="1"/>
  <c r="O315" i="1"/>
  <c r="M316" i="1"/>
  <c r="Q316" i="1"/>
  <c r="M317" i="1"/>
  <c r="Q317" i="1"/>
  <c r="O318" i="1"/>
  <c r="M319" i="1"/>
  <c r="Q319" i="1"/>
  <c r="O320" i="1"/>
  <c r="O321" i="1"/>
  <c r="M322" i="1"/>
  <c r="Q322" i="1"/>
  <c r="O323" i="1"/>
  <c r="M324" i="1"/>
  <c r="Q324" i="1"/>
  <c r="O325" i="1"/>
  <c r="M326" i="1"/>
  <c r="Q326" i="1"/>
  <c r="M311" i="1"/>
  <c r="Q311" i="1"/>
</calcChain>
</file>

<file path=xl/comments1.xml><?xml version="1.0" encoding="utf-8"?>
<comments xmlns="http://schemas.openxmlformats.org/spreadsheetml/2006/main">
  <authors>
    <author>Utente Windows</author>
    <author>Rick Ostidich</author>
  </authors>
  <commentList>
    <comment ref="AW8" authorId="0" shapeId="0">
      <text>
        <r>
          <rPr>
            <b/>
            <sz val="9"/>
            <color indexed="81"/>
            <rFont val="Tahoma"/>
            <family val="2"/>
          </rPr>
          <t>like here!</t>
        </r>
      </text>
    </comment>
    <comment ref="AZ9" authorId="1" shapeId="0">
      <text>
        <r>
          <rPr>
            <b/>
            <sz val="9"/>
            <color indexed="81"/>
            <rFont val="Tahoma"/>
            <family val="2"/>
          </rPr>
          <t>Press Ctrl-F1 to hide it if shown</t>
        </r>
      </text>
    </comment>
    <comment ref="S60" authorId="1" shapeId="0">
      <text>
        <r>
          <rPr>
            <b/>
            <sz val="9"/>
            <color indexed="81"/>
            <rFont val="Tahoma"/>
            <family val="2"/>
          </rPr>
          <t>Chinese people are notoriously more intelligent than the average, since the Chinese language and the Chinese writing system is much more rational and artistic than the others.
Every time I learn a new language, I discover parts of my brain that I never used before. ;-]</t>
        </r>
      </text>
    </comment>
  </commentList>
</comments>
</file>

<file path=xl/comments2.xml><?xml version="1.0" encoding="utf-8"?>
<comments xmlns="http://schemas.openxmlformats.org/spreadsheetml/2006/main">
  <authors>
    <author>Utente Windows</author>
    <author>Rick Ostidich</author>
  </authors>
  <commentList>
    <comment ref="C15" authorId="0" shapeId="0">
      <text>
        <r>
          <rPr>
            <b/>
            <sz val="9"/>
            <color indexed="81"/>
            <rFont val="Tahoma"/>
            <family val="2"/>
          </rPr>
          <t>I'll write about the metrics just below this table.</t>
        </r>
      </text>
    </comment>
    <comment ref="H15" authorId="0" shapeId="0">
      <text>
        <r>
          <rPr>
            <b/>
            <sz val="9"/>
            <color indexed="81"/>
            <rFont val="Tahoma"/>
            <family val="2"/>
          </rPr>
          <t>number of clockwise 90° turns (relative to the primary face) for each layer of the axis;
each row of the 3 tables in this sheet has a unique combination of these numbers.</t>
        </r>
      </text>
    </comment>
    <comment ref="L15" authorId="0" shapeId="0">
      <text>
        <r>
          <rPr>
            <b/>
            <sz val="9"/>
            <color indexed="81"/>
            <rFont val="Tahoma"/>
            <family val="2"/>
          </rPr>
          <t>for X-axis;
for the other axes they are analogous</t>
        </r>
      </text>
    </comment>
    <comment ref="C16" authorId="0" shapeId="0">
      <text>
        <r>
          <rPr>
            <b/>
            <sz val="9"/>
            <color indexed="81"/>
            <rFont val="Tahoma"/>
            <family val="2"/>
          </rPr>
          <t>Cùbo Turn Metric,
my personal notation where every combination of moves on the same axis counts as 1 turn.</t>
        </r>
      </text>
    </comment>
    <comment ref="D16" authorId="0" shapeId="0">
      <text>
        <r>
          <rPr>
            <b/>
            <sz val="9"/>
            <color indexed="81"/>
            <rFont val="Tahoma"/>
            <family val="2"/>
          </rPr>
          <t>Slice Turn Metric</t>
        </r>
      </text>
    </comment>
    <comment ref="E16" authorId="0" shapeId="0">
      <text>
        <r>
          <rPr>
            <b/>
            <sz val="9"/>
            <color indexed="81"/>
            <rFont val="Tahoma"/>
            <family val="2"/>
          </rPr>
          <t>Half-Turn Metric</t>
        </r>
      </text>
    </comment>
    <comment ref="F16" authorId="0" shapeId="0">
      <text>
        <r>
          <rPr>
            <b/>
            <sz val="9"/>
            <color indexed="81"/>
            <rFont val="Tahoma"/>
            <family val="2"/>
          </rPr>
          <t>Quarter-Turn Metric</t>
        </r>
      </text>
    </comment>
    <comment ref="H16" authorId="0" shapeId="0">
      <text>
        <r>
          <rPr>
            <b/>
            <sz val="9"/>
            <color indexed="81"/>
            <rFont val="Tahoma"/>
            <family val="2"/>
          </rPr>
          <t>secondary layer;
here I put it first, because for the X axis it's the Left layer</t>
        </r>
      </text>
    </comment>
    <comment ref="I16" authorId="0" shapeId="0">
      <text>
        <r>
          <rPr>
            <b/>
            <sz val="9"/>
            <color indexed="81"/>
            <rFont val="Tahoma"/>
            <family val="2"/>
          </rPr>
          <t>slice layer,
in the middle</t>
        </r>
      </text>
    </comment>
    <comment ref="J16" authorId="0" shapeId="0">
      <text>
        <r>
          <rPr>
            <b/>
            <sz val="9"/>
            <color indexed="81"/>
            <rFont val="Tahoma"/>
            <family val="2"/>
          </rPr>
          <t>primary layer;
here I put it last, because for the X axis it's the Right layer</t>
        </r>
      </text>
    </comment>
    <comment ref="L16" authorId="0" shapeId="0">
      <text>
        <r>
          <rPr>
            <b/>
            <sz val="9"/>
            <color indexed="81"/>
            <rFont val="Tahoma"/>
            <family val="2"/>
          </rPr>
          <t>with an added
entire-cube rotation</t>
        </r>
      </text>
    </comment>
    <comment ref="O23" authorId="0" shapeId="0">
      <text>
        <r>
          <rPr>
            <b/>
            <sz val="9"/>
            <color indexed="81"/>
            <rFont val="Tahoma"/>
            <family val="2"/>
          </rPr>
          <t>be careful with these 4 turns in yellow on the Singmaster notation, because they use a rotation direction inconsistent with the rest</t>
        </r>
      </text>
    </comment>
    <comment ref="R23" authorId="0" shapeId="0">
      <text>
        <r>
          <rPr>
            <b/>
            <sz val="9"/>
            <color indexed="81"/>
            <rFont val="Tahoma"/>
            <family val="2"/>
          </rPr>
          <t>(how dumb)</t>
        </r>
      </text>
    </comment>
    <comment ref="O29" authorId="0" shapeId="0">
      <text>
        <r>
          <rPr>
            <b/>
            <sz val="9"/>
            <color indexed="81"/>
            <rFont val="Tahoma"/>
            <family val="2"/>
          </rPr>
          <t>the lowercase "l" looks identical or very similar to the uppercase "I" in many stupid fonts, Arial and Calibri included.</t>
        </r>
      </text>
    </comment>
    <comment ref="B32" authorId="1" shapeId="0">
      <text>
        <r>
          <rPr>
            <b/>
            <sz val="9"/>
            <color indexed="81"/>
            <rFont val="Tahoma"/>
            <family val="2"/>
          </rPr>
          <t>These count as 0 in these four metrics, because they can be avoided by adjusting the rest of the sequence. In my Execution Time Metric they will be counted too.</t>
        </r>
      </text>
    </comment>
    <comment ref="N32" authorId="1" shapeId="0">
      <text>
        <r>
          <rPr>
            <b/>
            <sz val="9"/>
            <color indexed="81"/>
            <rFont val="Tahoma"/>
            <family val="2"/>
          </rPr>
          <t>X could be pronounced as SH, especially in English in Chinese, to distinguish from Z.</t>
        </r>
      </text>
    </comment>
    <comment ref="N84" authorId="0" shapeId="0">
      <text>
        <r>
          <rPr>
            <b/>
            <sz val="9"/>
            <color indexed="81"/>
            <rFont val="Tahoma"/>
            <family val="2"/>
          </rPr>
          <t>the two turns can be executed in opposite direction, especially if you have the left thumb on Top.
On a magnetic cube, you'll have 3 "clicks" in this case, but just 1 with LAXO.</t>
        </r>
      </text>
    </comment>
    <comment ref="N88" authorId="1" shapeId="0">
      <text>
        <r>
          <rPr>
            <b/>
            <sz val="9"/>
            <color indexed="81"/>
            <rFont val="Tahoma"/>
            <charset val="1"/>
          </rPr>
          <t>Like the above case, if you have the right thumb on Top, it's faster to execute a RINLA, with the two turns at the same time.</t>
        </r>
      </text>
    </comment>
    <comment ref="N92" authorId="0" shapeId="0">
      <text>
        <r>
          <rPr>
            <b/>
            <sz val="9"/>
            <color indexed="81"/>
            <rFont val="Tahoma"/>
            <family val="2"/>
          </rPr>
          <t>the 2 turns can be executed at the same time!
So, it's even faster than a trivial RI.</t>
        </r>
      </text>
    </comment>
    <comment ref="B102" authorId="0" shapeId="0">
      <text>
        <r>
          <rPr>
            <b/>
            <sz val="9"/>
            <color indexed="81"/>
            <rFont val="Tahoma"/>
            <family val="2"/>
          </rPr>
          <t>For example, TODA is equivalent to HAYO, and since the cube-rotations count as 0, it still counts 1 STM.</t>
        </r>
      </text>
    </comment>
    <comment ref="B110" authorId="0" shapeId="0">
      <text>
        <r>
          <rPr>
            <b/>
            <sz val="9"/>
            <color indexed="81"/>
            <rFont val="Tahoma"/>
            <family val="2"/>
          </rPr>
          <t>The first 2 moves are commonly named "anti-slice" turns.</t>
        </r>
      </text>
    </comment>
    <comment ref="N110" authorId="0" shapeId="0">
      <text>
        <r>
          <rPr>
            <b/>
            <sz val="9"/>
            <color indexed="81"/>
            <rFont val="Tahoma"/>
            <family val="2"/>
          </rPr>
          <t>or RONLON</t>
        </r>
      </text>
    </comment>
    <comment ref="N112" authorId="0" shapeId="0">
      <text>
        <r>
          <rPr>
            <b/>
            <sz val="9"/>
            <color indexed="81"/>
            <rFont val="Tahoma"/>
            <family val="2"/>
          </rPr>
          <t>RONLOLON is faster: the 2 turns in RONLO can be executed at the same time, then add LON.</t>
        </r>
      </text>
    </comment>
    <comment ref="N116" authorId="0" shapeId="0">
      <text>
        <r>
          <rPr>
            <b/>
            <sz val="9"/>
            <color indexed="81"/>
            <rFont val="Tahoma"/>
            <family val="2"/>
          </rPr>
          <t>as explained above, both turns are executed at the same time with one hand</t>
        </r>
      </text>
    </comment>
    <comment ref="N120" authorId="0" shapeId="0">
      <text>
        <r>
          <rPr>
            <b/>
            <sz val="9"/>
            <color indexed="81"/>
            <rFont val="Tahoma"/>
            <family val="2"/>
          </rPr>
          <t>the left hand executes VA (with ring finger or thumb) *while* the right hand executes RO</t>
        </r>
      </text>
    </comment>
    <comment ref="N124" authorId="0" shapeId="0">
      <text>
        <r>
          <rPr>
            <b/>
            <sz val="9"/>
            <color indexed="81"/>
            <rFont val="Tahoma"/>
            <family val="2"/>
          </rPr>
          <t>or RORON</t>
        </r>
      </text>
    </comment>
    <comment ref="N128" authorId="0" shapeId="0">
      <text>
        <r>
          <rPr>
            <b/>
            <sz val="9"/>
            <color indexed="81"/>
            <rFont val="Tahoma"/>
            <family val="2"/>
          </rPr>
          <t>RONLO can be done in a single 90°-turn time, then add RO.</t>
        </r>
      </text>
    </comment>
    <comment ref="N132" authorId="0" shapeId="0">
      <text>
        <r>
          <rPr>
            <b/>
            <sz val="9"/>
            <color indexed="81"/>
            <rFont val="Tahoma"/>
            <family val="2"/>
          </rPr>
          <t>as explained above,
all 3 turns executed at the same time!</t>
        </r>
      </text>
    </comment>
  </commentList>
</comments>
</file>

<file path=xl/comments3.xml><?xml version="1.0" encoding="utf-8"?>
<comments xmlns="http://schemas.openxmlformats.org/spreadsheetml/2006/main">
  <authors>
    <author>Utente Windows</author>
  </authors>
  <commentList>
    <comment ref="B1" authorId="0" shapeId="0">
      <text>
        <r>
          <rPr>
            <b/>
            <sz val="9"/>
            <color indexed="81"/>
            <rFont val="Tahoma"/>
            <family val="2"/>
          </rPr>
          <t>Since I like slow-solving, I currently prefer the 4-look last layer. In future I'll study and add the 3-look, 2-look, and even 1-look LL, in order to see how much is saved with each.
The frequencies of each combo, and the weighted averages of turns, are exactly the same indicated by my program Cubo.rix (with the solver functions) by practical evidence, on a long-enough run.</t>
        </r>
      </text>
    </comment>
    <comment ref="E3" authorId="0" shapeId="0">
      <text>
        <r>
          <rPr>
            <b/>
            <sz val="9"/>
            <color indexed="81"/>
            <rFont val="Tahoma"/>
            <family val="2"/>
          </rPr>
          <t>I currently like the "old" magics I used months ago, but I already replaced VITA VITIVI TAVI (see its note), and I expect to change some more to obtain a lower CTM.</t>
        </r>
      </text>
    </comment>
    <comment ref="I3" authorId="0" shapeId="0">
      <text>
        <r>
          <rPr>
            <b/>
            <sz val="9"/>
            <color indexed="81"/>
            <rFont val="Tahoma"/>
            <family val="2"/>
          </rPr>
          <t>Frequency of how often this combo happens, starting from a random state with the F2L solved.
The missing part to reach 100% is for the &lt;already solved&gt; case.</t>
        </r>
      </text>
    </comment>
    <comment ref="J3" authorId="0" shapeId="0">
      <text>
        <r>
          <rPr>
            <b/>
            <sz val="9"/>
            <color indexed="81"/>
            <rFont val="Tahoma"/>
            <family val="2"/>
          </rPr>
          <t>the eventual cube-rotations (before applying the magic) count 0 in these 4 metrics</t>
        </r>
      </text>
    </comment>
    <comment ref="O3" authorId="0" shapeId="0">
      <text>
        <r>
          <rPr>
            <b/>
            <sz val="9"/>
            <color indexed="81"/>
            <rFont val="Tahoma"/>
            <family val="2"/>
          </rPr>
          <t>The last layer is considered to be the Top layer.
The symbols in column C are a shortcut for the explanations in this column.</t>
        </r>
      </text>
    </comment>
    <comment ref="P3" authorId="0" shapeId="0">
      <text>
        <r>
          <rPr>
            <b/>
            <sz val="9"/>
            <color indexed="81"/>
            <rFont val="Tahoma"/>
            <family val="2"/>
          </rPr>
          <t>with only 6 magics to learn, instead of 17.
I used this method only the first few days that I had the Cube.</t>
        </r>
      </text>
    </comment>
    <comment ref="J4" authorId="0" shapeId="0">
      <text>
        <r>
          <rPr>
            <b/>
            <sz val="9"/>
            <color indexed="81"/>
            <rFont val="Tahoma"/>
            <family val="2"/>
          </rPr>
          <t>in 3 cases over 4, you need YO/YA/YI before applying the magic</t>
        </r>
      </text>
    </comment>
    <comment ref="J5" authorId="0" shapeId="0">
      <text>
        <r>
          <rPr>
            <b/>
            <sz val="9"/>
            <color indexed="81"/>
            <rFont val="Tahoma"/>
            <family val="2"/>
          </rPr>
          <t>in 2 cases over 4, you need YO or YA before applying the magic</t>
        </r>
      </text>
    </comment>
    <comment ref="D6" authorId="0" shapeId="0">
      <text>
        <r>
          <rPr>
            <b/>
            <sz val="9"/>
            <color indexed="81"/>
            <rFont val="Tahoma"/>
            <family val="2"/>
          </rPr>
          <t>this longer magic can be avoided by careful selection of the last turns in the last F2L Slot.</t>
        </r>
      </text>
    </comment>
    <comment ref="J6" authorId="0" shapeId="0">
      <text>
        <r>
          <rPr>
            <b/>
            <sz val="9"/>
            <color indexed="81"/>
            <rFont val="Tahoma"/>
            <family val="2"/>
          </rPr>
          <t>since all 4 edges need to be oriented, this can be done with whatever face as Front</t>
        </r>
      </text>
    </comment>
    <comment ref="P6" authorId="0" shapeId="0">
      <text>
        <r>
          <rPr>
            <b/>
            <sz val="9"/>
            <color indexed="81"/>
            <rFont val="Tahoma"/>
            <family val="2"/>
          </rPr>
          <t>simpler yet: apply [1], and see what it needs to be done.</t>
        </r>
      </text>
    </comment>
    <comment ref="J9" authorId="0" shapeId="0">
      <text>
        <r>
          <rPr>
            <b/>
            <sz val="9"/>
            <color indexed="81"/>
            <rFont val="Tahoma"/>
            <family val="2"/>
          </rPr>
          <t>the eventual cube-rotations (before applying the magic) count 0 in these 4 metrics</t>
        </r>
      </text>
    </comment>
    <comment ref="O9" authorId="0" shapeId="0">
      <text>
        <r>
          <rPr>
            <b/>
            <sz val="9"/>
            <color indexed="81"/>
            <rFont val="Tahoma"/>
            <family val="2"/>
          </rPr>
          <t>first char indicates facelet with Top color</t>
        </r>
      </text>
    </comment>
    <comment ref="P9" authorId="0" shapeId="0">
      <text>
        <r>
          <rPr>
            <b/>
            <sz val="9"/>
            <color indexed="81"/>
            <rFont val="Tahoma"/>
            <family val="2"/>
          </rPr>
          <t>For all but the first 2 cases, simply apply [3], then see what it needs to be done.
But pay attention that with this simpler method you have to use a different orientation for Blinker and Bowtie combos.</t>
        </r>
      </text>
    </comment>
    <comment ref="B10" authorId="0" shapeId="0">
      <text>
        <r>
          <rPr>
            <b/>
            <sz val="9"/>
            <color indexed="81"/>
            <rFont val="Tahoma"/>
            <family val="2"/>
          </rPr>
          <t>or "Anti-Chair"</t>
        </r>
      </text>
    </comment>
    <comment ref="B11" authorId="0" shapeId="0">
      <text>
        <r>
          <rPr>
            <b/>
            <sz val="9"/>
            <color indexed="81"/>
            <rFont val="Tahoma"/>
            <family val="2"/>
          </rPr>
          <t>or "Anti-Sune"</t>
        </r>
      </text>
    </comment>
    <comment ref="J19" authorId="0" shapeId="0">
      <text>
        <r>
          <rPr>
            <b/>
            <sz val="9"/>
            <color indexed="81"/>
            <rFont val="Tahoma"/>
            <family val="2"/>
          </rPr>
          <t>For all but &lt;already solved&gt;: in 2 cases over 4, you need a TO or TA before applying the magic.
For the &lt;solved&gt; case, unhide row 23.</t>
        </r>
      </text>
    </comment>
    <comment ref="D20" authorId="0" shapeId="0">
      <text>
        <r>
          <rPr>
            <b/>
            <sz val="9"/>
            <color indexed="81"/>
            <rFont val="Tahoma"/>
            <family val="2"/>
          </rPr>
          <t>actually I execute it as:
LANTO RADI ROTA RADI LONRO</t>
        </r>
      </text>
    </comment>
    <comment ref="D21" authorId="0" shapeId="0">
      <text>
        <r>
          <rPr>
            <b/>
            <sz val="9"/>
            <color indexed="81"/>
            <rFont val="Tahoma"/>
            <family val="2"/>
          </rPr>
          <t xml:space="preserve">actually I execute it as:
RONTA LODI LATO LODI RONLA
</t>
        </r>
      </text>
    </comment>
    <comment ref="P22" authorId="0" shapeId="0">
      <text>
        <r>
          <rPr>
            <b/>
            <sz val="9"/>
            <color indexed="81"/>
            <rFont val="Tahoma"/>
            <family val="2"/>
          </rPr>
          <t>simpler yet: apply [5], and see what it needs to be done</t>
        </r>
      </text>
    </comment>
    <comment ref="E23" authorId="0" shapeId="0">
      <text>
        <r>
          <rPr>
            <b/>
            <sz val="9"/>
            <color indexed="81"/>
            <rFont val="Tahoma"/>
            <family val="2"/>
          </rPr>
          <t>in 3 cases over 4, you need a TO or TA or TI to place the corners on the correct faces</t>
        </r>
      </text>
    </comment>
    <comment ref="F23" authorId="0" shapeId="0">
      <text>
        <r>
          <rPr>
            <b/>
            <sz val="9"/>
            <color indexed="81"/>
            <rFont val="Tahoma"/>
            <family val="2"/>
          </rPr>
          <t>in 3 cases over 4, you need a TO or TA or TI to place the corners on the correct faces</t>
        </r>
      </text>
    </comment>
    <comment ref="G23" authorId="0" shapeId="0">
      <text>
        <r>
          <rPr>
            <b/>
            <sz val="9"/>
            <color indexed="81"/>
            <rFont val="Tahoma"/>
            <family val="2"/>
          </rPr>
          <t>in 3 cases over 4, you need a TO or TA or TI to place the corners on the correct faces</t>
        </r>
      </text>
    </comment>
    <comment ref="H23" authorId="0" shapeId="0">
      <text>
        <r>
          <rPr>
            <b/>
            <sz val="9"/>
            <color indexed="81"/>
            <rFont val="Tahoma"/>
            <family val="2"/>
          </rPr>
          <t>in 2 cases over 4, you need a TO or TA to place the corners on the correct faces, and in 1 case over 4 you need TI which is 2q.</t>
        </r>
      </text>
    </comment>
    <comment ref="D24" authorId="0" shapeId="0">
      <text>
        <r>
          <rPr>
            <b/>
            <sz val="9"/>
            <color indexed="81"/>
            <rFont val="Tahoma"/>
            <family val="2"/>
          </rPr>
          <t>including eventual TO/TA/TI before applying the magic - also for the &lt;already solved&gt; case.</t>
        </r>
      </text>
    </comment>
    <comment ref="J26" authorId="0" shapeId="0">
      <text>
        <r>
          <rPr>
            <b/>
            <sz val="9"/>
            <color indexed="81"/>
            <rFont val="Tahoma"/>
            <family val="2"/>
          </rPr>
          <t>the eventual cube-rotations (before applying the magic) count 0 in these 4 metrics</t>
        </r>
      </text>
    </comment>
    <comment ref="P26" authorId="0" shapeId="0">
      <text>
        <r>
          <rPr>
            <b/>
            <sz val="9"/>
            <color indexed="81"/>
            <rFont val="Tahoma"/>
            <family val="2"/>
          </rPr>
          <t>For the third and fourth cases: apply
[3] YO [4], then see what it needs to be done.</t>
        </r>
      </text>
    </comment>
    <comment ref="D29" authorId="0" shapeId="0">
      <text>
        <r>
          <rPr>
            <b/>
            <sz val="9"/>
            <color indexed="81"/>
            <rFont val="Tahoma"/>
            <family val="2"/>
          </rPr>
          <t>or:
VITO VITIVI TOVI;
(</t>
        </r>
        <r>
          <rPr>
            <sz val="9"/>
            <color indexed="81"/>
            <rFont val="Tahoma"/>
            <family val="2"/>
          </rPr>
          <t xml:space="preserve">8c 8s </t>
        </r>
        <r>
          <rPr>
            <b/>
            <sz val="9"/>
            <color indexed="81"/>
            <rFont val="Tahoma"/>
            <family val="2"/>
          </rPr>
          <t xml:space="preserve">10h 18q): TO RISIRI TA RISIRI.
But I actually use the best CTM/HTM/QTM:
(6c </t>
        </r>
        <r>
          <rPr>
            <sz val="9"/>
            <color indexed="81"/>
            <rFont val="Tahoma"/>
            <family val="2"/>
          </rPr>
          <t xml:space="preserve">10s </t>
        </r>
        <r>
          <rPr>
            <b/>
            <sz val="9"/>
            <color indexed="81"/>
            <rFont val="Tahoma"/>
            <family val="2"/>
          </rPr>
          <t>10h 12q) RoloTiRala Yo RalaTiRolo!</t>
        </r>
      </text>
    </comment>
    <comment ref="D30" authorId="0" shapeId="0">
      <text>
        <r>
          <rPr>
            <b/>
            <sz val="9"/>
            <color indexed="81"/>
            <rFont val="Tahoma"/>
            <family val="2"/>
          </rPr>
          <t>much longer:
(</t>
        </r>
        <r>
          <rPr>
            <sz val="9"/>
            <color indexed="81"/>
            <rFont val="Tahoma"/>
            <family val="2"/>
          </rPr>
          <t>14c 14s 16h 22q</t>
        </r>
        <r>
          <rPr>
            <b/>
            <sz val="9"/>
            <color indexed="81"/>
            <rFont val="Tahoma"/>
            <family val="2"/>
          </rPr>
          <t>) TOSA LISO (TOLI)×5</t>
        </r>
      </text>
    </comment>
    <comment ref="D37" authorId="0" shapeId="0">
      <text>
        <r>
          <rPr>
            <b/>
            <sz val="9"/>
            <color indexed="81"/>
            <rFont val="Tahoma"/>
            <family val="2"/>
          </rPr>
          <t>I use these to fix the orientation of the logo on the white face, since I like to see the White Red Green faces (the flag colors of both Italy and Hungary) when I lay my Cùbo back on the table. ;-]
Instead, these are actually needed for some puzzles, including the Mastermorphix that I have.</t>
        </r>
      </text>
    </comment>
    <comment ref="J37" authorId="0" shapeId="0">
      <text>
        <r>
          <rPr>
            <b/>
            <sz val="9"/>
            <color indexed="81"/>
            <rFont val="Tahoma"/>
            <family val="2"/>
          </rPr>
          <t>the eventual cube-rotations (before applying the magic) count 0 in these 4 metrics</t>
        </r>
      </text>
    </comment>
    <comment ref="D38" authorId="0" shapeId="0">
      <text>
        <r>
          <rPr>
            <b/>
            <sz val="9"/>
            <color indexed="81"/>
            <rFont val="Tahoma"/>
            <family val="2"/>
          </rPr>
          <t>To turn the Top center I actually use:
(clockwise:) TOVAHOVO TAVAHAVO;
(anti-cw   :) TAVAHOVO TOVAHAVO.</t>
        </r>
      </text>
    </comment>
  </commentList>
</comments>
</file>

<file path=xl/comments4.xml><?xml version="1.0" encoding="utf-8"?>
<comments xmlns="http://schemas.openxmlformats.org/spreadsheetml/2006/main">
  <authors>
    <author>Utente Windows</author>
    <author>Rick Ostidich</author>
  </authors>
  <commentList>
    <comment ref="B7" authorId="0" shapeId="0">
      <text>
        <r>
          <rPr>
            <b/>
            <sz val="9"/>
            <color indexed="81"/>
            <rFont val="Tahoma"/>
            <charset val="1"/>
          </rPr>
          <t>Of course, ignoring the slots where a piece of the Front slot currently is.
And of course, if a better solution that affects fewer slots exists, this is considered.
We all hold the cube in the same way; so the Front slot is the one on the Front/Right/Down faces, the Left on Left/Front/Down, the Right on Right/Back/Down, and the Back on Back/Left/Down.</t>
        </r>
      </text>
    </comment>
    <comment ref="C21" authorId="0" shapeId="0">
      <text>
        <r>
          <rPr>
            <b/>
            <sz val="9"/>
            <color indexed="81"/>
            <rFont val="Tahoma"/>
            <family val="2"/>
          </rPr>
          <t>in 1 single case over 3'657'830'400. ;-]</t>
        </r>
      </text>
    </comment>
    <comment ref="E23" authorId="1" shapeId="0">
      <text>
        <r>
          <rPr>
            <b/>
            <sz val="9"/>
            <color indexed="81"/>
            <rFont val="Tahoma"/>
            <family val="2"/>
          </rPr>
          <t>exact calculation in the "Slots table" sheet (hidden rows)</t>
        </r>
      </text>
    </comment>
  </commentList>
</comments>
</file>

<file path=xl/comments5.xml><?xml version="1.0" encoding="utf-8"?>
<comments xmlns="http://schemas.openxmlformats.org/spreadsheetml/2006/main">
  <authors>
    <author>Utente Windows</author>
  </authors>
  <commentList>
    <comment ref="B12" authorId="0" shapeId="0">
      <text>
        <r>
          <rPr>
            <b/>
            <sz val="9"/>
            <color indexed="81"/>
            <rFont val="Tahoma"/>
            <family val="2"/>
          </rPr>
          <t>if already solved.
;-]</t>
        </r>
      </text>
    </comment>
  </commentList>
</comments>
</file>

<file path=xl/comments6.xml><?xml version="1.0" encoding="utf-8"?>
<comments xmlns="http://schemas.openxmlformats.org/spreadsheetml/2006/main">
  <authors>
    <author>Utente Windows</author>
  </authors>
  <commentList>
    <comment ref="B1" authorId="0" shapeId="0">
      <text>
        <r>
          <rPr>
            <b/>
            <sz val="9"/>
            <color indexed="81"/>
            <rFont val="Tahoma"/>
            <family val="2"/>
          </rPr>
          <t>Here, for "best", I mean with the lowest count of moves in whatever metric.
Measuring the actual time and "easiness" of the magics is the next purpose of my program.</t>
        </r>
      </text>
    </comment>
    <comment ref="D4" authorId="0" shapeId="0">
      <text>
        <r>
          <rPr>
            <b/>
            <sz val="9"/>
            <color indexed="81"/>
            <rFont val="Tahoma"/>
            <family val="2"/>
          </rPr>
          <t>Combo to put in the FR slot: Corner (first char is Down color), Edge (first char is Front color).</t>
        </r>
      </text>
    </comment>
    <comment ref="M4" authorId="0" shapeId="0">
      <text>
        <r>
          <rPr>
            <b/>
            <sz val="9"/>
            <color indexed="81"/>
            <rFont val="Tahoma"/>
            <family val="2"/>
          </rPr>
          <t>Cùbo Turn Metric (see docs)</t>
        </r>
      </text>
    </comment>
    <comment ref="N4" authorId="0" shapeId="0">
      <text>
        <r>
          <rPr>
            <b/>
            <sz val="9"/>
            <color indexed="81"/>
            <rFont val="Tahoma"/>
            <family val="2"/>
          </rPr>
          <t>Slice turn metric</t>
        </r>
      </text>
    </comment>
    <comment ref="O4" authorId="0" shapeId="0">
      <text>
        <r>
          <rPr>
            <b/>
            <sz val="9"/>
            <color indexed="81"/>
            <rFont val="Tahoma"/>
            <family val="2"/>
          </rPr>
          <t>Half-turn metric</t>
        </r>
      </text>
    </comment>
    <comment ref="P4" authorId="0" shapeId="0">
      <text>
        <r>
          <rPr>
            <b/>
            <sz val="9"/>
            <color indexed="81"/>
            <rFont val="Tahoma"/>
            <family val="2"/>
          </rPr>
          <t>Quarter-turn metric</t>
        </r>
      </text>
    </comment>
    <comment ref="Q4" authorId="0" shapeId="0">
      <text>
        <r>
          <rPr>
            <b/>
            <sz val="9"/>
            <color indexed="81"/>
            <rFont val="Tahoma"/>
            <family val="2"/>
          </rPr>
          <t>In many cases it can be simplified with wide-turns and slice-turns (while maintaining the same counts).</t>
        </r>
      </text>
    </comment>
    <comment ref="R4" authorId="0" shapeId="0">
      <text>
        <r>
          <rPr>
            <b/>
            <sz val="9"/>
            <color indexed="81"/>
            <rFont val="Tahoma"/>
            <family val="2"/>
          </rPr>
          <t>what other slots are affected</t>
        </r>
      </text>
    </comment>
    <comment ref="B5" authorId="0" shapeId="0">
      <text>
        <r>
          <rPr>
            <b/>
            <sz val="9"/>
            <color indexed="81"/>
            <rFont val="Tahoma"/>
            <family val="2"/>
          </rPr>
          <t>Actually, there are 4∙3∙4∙2=96 different combos in total for this section.
In his pdf, JPerm considers only the 24 combos where the corner is over its slot (TFR or FTR or RTF).
If the magic starts with TO/TA/TI, it is obvious that it's better to start with the corner already in the other position to save that first turn.
But in most other cases, there are better solutions than just inserting before the magic a TO/TA/TI to place the corner in that place. See the "Slots table" sheet.</t>
        </r>
      </text>
    </comment>
    <comment ref="C5" authorId="0" shapeId="0">
      <text>
        <r>
          <rPr>
            <b/>
            <sz val="9"/>
            <color indexed="81"/>
            <rFont val="Tahoma"/>
            <family val="2"/>
          </rPr>
          <t>JPerm's pdf considers White as the Down color.
(I personally prefer Yellow Down, and White Top.)</t>
        </r>
      </text>
    </comment>
    <comment ref="Q21" authorId="0" shapeId="0">
      <text>
        <r>
          <rPr>
            <b/>
            <sz val="9"/>
            <color indexed="81"/>
            <rFont val="Tahoma"/>
            <family val="2"/>
          </rPr>
          <t xml:space="preserve">and:
RA TA RA TO RI TA RI,
RA TA RI FO RI FA RA,
BA RO BI TO BA TI RA.
</t>
        </r>
      </text>
    </comment>
    <comment ref="Q30" authorId="0" shapeId="0">
      <text>
        <r>
          <rPr>
            <b/>
            <sz val="9"/>
            <color indexed="81"/>
            <rFont val="Tahoma"/>
            <family val="2"/>
          </rPr>
          <t xml:space="preserve">and:
FO TO FO TA FI TO FI,
FO TO FI RA FI RO FO,
FO TA FI LA TI LO FO.
</t>
        </r>
      </text>
    </comment>
    <comment ref="Q44" authorId="0" shapeId="0">
      <text>
        <r>
          <rPr>
            <b/>
            <sz val="9"/>
            <color indexed="81"/>
            <rFont val="Tahoma"/>
            <family val="2"/>
          </rPr>
          <t>and:
FO TO FA RO TO RA.</t>
        </r>
      </text>
    </comment>
    <comment ref="Q46" authorId="0" shapeId="0">
      <text>
        <r>
          <rPr>
            <b/>
            <sz val="9"/>
            <color indexed="81"/>
            <rFont val="Tahoma"/>
            <family val="2"/>
          </rPr>
          <t>and:
TO BA TA BO RO TO RA.</t>
        </r>
      </text>
    </comment>
    <comment ref="Q48" authorId="0" shapeId="0">
      <text>
        <r>
          <rPr>
            <b/>
            <sz val="9"/>
            <color indexed="81"/>
            <rFont val="Tahoma"/>
            <family val="2"/>
          </rPr>
          <t>and:
FA TA RA TA RO FO.</t>
        </r>
      </text>
    </comment>
    <comment ref="Q50" authorId="0" shapeId="0">
      <text>
        <r>
          <rPr>
            <b/>
            <sz val="9"/>
            <color indexed="81"/>
            <rFont val="Tahoma"/>
            <family val="2"/>
          </rPr>
          <t>and:
BA TO BO TA FA TA FO.</t>
        </r>
      </text>
    </comment>
    <comment ref="Q67" authorId="0" shapeId="0">
      <text>
        <r>
          <rPr>
            <b/>
            <sz val="9"/>
            <color indexed="81"/>
            <rFont val="Tahoma"/>
            <family val="2"/>
          </rPr>
          <t>and:
FO RA FA RO (front sledgehammer).</t>
        </r>
      </text>
    </comment>
    <comment ref="Q68" authorId="0" shapeId="0">
      <text>
        <r>
          <rPr>
            <b/>
            <sz val="9"/>
            <color indexed="81"/>
            <rFont val="Tahoma"/>
            <family val="2"/>
          </rPr>
          <t>and:
RA FO RO FA (right sledgehammer).</t>
        </r>
      </text>
    </comment>
    <comment ref="Q69" authorId="0" shapeId="0">
      <text>
        <r>
          <rPr>
            <b/>
            <sz val="9"/>
            <color indexed="81"/>
            <rFont val="Tahoma"/>
            <family val="2"/>
          </rPr>
          <t xml:space="preserve">and:
BA RA TA RI TO RA BO;
(10q) LA BI RI BO RI BO LO,
(12q) RI TI FO RI FA TI RI.
</t>
        </r>
      </text>
    </comment>
    <comment ref="Q71" authorId="0" shapeId="0">
      <text>
        <r>
          <rPr>
            <b/>
            <sz val="9"/>
            <color indexed="81"/>
            <rFont val="Tahoma"/>
            <family val="2"/>
          </rPr>
          <t>and:
(7s) FO RA FABA RO BO RO.</t>
        </r>
      </text>
    </comment>
    <comment ref="Q73" authorId="0" shapeId="0">
      <text>
        <r>
          <rPr>
            <b/>
            <sz val="9"/>
            <color indexed="81"/>
            <rFont val="Tahoma"/>
            <family val="2"/>
          </rPr>
          <t>and:
LO FO TO FI TA FO LA.</t>
        </r>
      </text>
    </comment>
    <comment ref="Q75" authorId="0" shapeId="0">
      <text>
        <r>
          <rPr>
            <b/>
            <sz val="9"/>
            <color indexed="81"/>
            <rFont val="Tahoma"/>
            <family val="2"/>
          </rPr>
          <t>and:
(7s) RA FO ROLO FA LA FA.</t>
        </r>
      </text>
    </comment>
    <comment ref="Q85" authorId="0" shapeId="0">
      <text>
        <r>
          <rPr>
            <b/>
            <sz val="9"/>
            <color indexed="81"/>
            <rFont val="Tahoma"/>
            <family val="2"/>
          </rPr>
          <t>and:
(8q) RO TI BO TO BA TO RA.</t>
        </r>
      </text>
    </comment>
    <comment ref="Q88" authorId="0" shapeId="0">
      <text>
        <r>
          <rPr>
            <b/>
            <sz val="9"/>
            <color indexed="81"/>
            <rFont val="Tahoma"/>
            <family val="2"/>
          </rPr>
          <t>and:
ROLA BO LO BA TA RA.</t>
        </r>
      </text>
    </comment>
    <comment ref="Q90" authorId="0" shapeId="0">
      <text>
        <r>
          <rPr>
            <b/>
            <sz val="9"/>
            <color indexed="81"/>
            <rFont val="Tahoma"/>
            <family val="2"/>
          </rPr>
          <t>and:
(8q) RO TA RA TI FA TA FO.</t>
        </r>
      </text>
    </comment>
    <comment ref="Q93" authorId="0" shapeId="0">
      <text>
        <r>
          <rPr>
            <b/>
            <sz val="9"/>
            <color indexed="81"/>
            <rFont val="Tahoma"/>
            <family val="2"/>
          </rPr>
          <t>and:
FABO LA BA TO LO FO.</t>
        </r>
      </text>
    </comment>
    <comment ref="C95" authorId="0" shapeId="0">
      <text>
        <r>
          <rPr>
            <b/>
            <sz val="9"/>
            <color indexed="81"/>
            <rFont val="Tahoma"/>
            <family val="2"/>
          </rPr>
          <t>Actually, there are 4∙3∙2=24 different combos in total for this sub-section.
In his pdf, JPerm considers only the 6 combos where the corner is over its slot (TFR or FTR or RTF).
If the magic starts with TO/TA/TI, it is obvious that it's better to start with the corner already in the other position to save that first turn.
But in most other cases, there are better solutions than just inserting before the magic a TO/TA/TI to place the corner in that place. See the "Slots table" sheet.</t>
        </r>
      </text>
    </comment>
    <comment ref="Q99" authorId="0" shapeId="0">
      <text>
        <r>
          <rPr>
            <b/>
            <sz val="9"/>
            <color indexed="81"/>
            <rFont val="Tahoma"/>
            <family val="2"/>
          </rPr>
          <t>and:
TO FA LO FA LA FO TA FO,
(10h 10q) Roto Sara Toro Sora.</t>
        </r>
      </text>
    </comment>
    <comment ref="Q103" authorId="0" shapeId="0">
      <text>
        <r>
          <rPr>
            <b/>
            <sz val="9"/>
            <color indexed="81"/>
            <rFont val="Tahoma"/>
            <family val="2"/>
          </rPr>
          <t>and:
TIDI FIBO TADO RILA TADO FO.</t>
        </r>
      </text>
    </comment>
    <comment ref="Q104" authorId="0" shapeId="0">
      <text>
        <r>
          <rPr>
            <b/>
            <sz val="9"/>
            <color indexed="81"/>
            <rFont val="Tahoma"/>
            <family val="2"/>
          </rPr>
          <t>and:
(9q) TA FA TI LA TI LO FO,
(10q) LA DI LO TI LA DI LO,
(11h, 11q) Vofa Vata Vofo Va.</t>
        </r>
      </text>
    </comment>
    <comment ref="Q108" authorId="0" shapeId="0">
      <text>
        <r>
          <rPr>
            <b/>
            <sz val="9"/>
            <color indexed="81"/>
            <rFont val="Tahoma"/>
            <family val="2"/>
          </rPr>
          <t>and:
TA RO BA RO BO RA TO RA,
(10hq) Tovo Toro Tava Tara.</t>
        </r>
      </text>
    </comment>
    <comment ref="Q112" authorId="0" shapeId="0">
      <text>
        <r>
          <rPr>
            <b/>
            <sz val="9"/>
            <color indexed="81"/>
            <rFont val="Tahoma"/>
            <family val="2"/>
          </rPr>
          <t>and:
TIDI RILA TODA FIBO TODA RA.</t>
        </r>
      </text>
    </comment>
    <comment ref="Q113" authorId="0" shapeId="0">
      <text>
        <r>
          <rPr>
            <b/>
            <sz val="9"/>
            <color indexed="81"/>
            <rFont val="Tahoma"/>
            <family val="2"/>
          </rPr>
          <t>and:
FI TA FI TA FI TI FI.</t>
        </r>
      </text>
    </comment>
    <comment ref="Q114" authorId="0" shapeId="0">
      <text>
        <r>
          <rPr>
            <b/>
            <sz val="9"/>
            <color indexed="81"/>
            <rFont val="Tahoma"/>
            <family val="2"/>
          </rPr>
          <t>and:
TA FA TO LA TI LO TA FO,
TI RO TA BO TO BA TO RA,
TI FA TO LA TA LO TA FO.</t>
        </r>
      </text>
    </comment>
    <comment ref="Q118" authorId="0" shapeId="0">
      <text>
        <r>
          <rPr>
            <b/>
            <sz val="9"/>
            <color indexed="81"/>
            <rFont val="Tahoma"/>
            <family val="2"/>
          </rPr>
          <t xml:space="preserve">and:
LO TO LA DA FO TA FA DO,
TA FO DA LO TA LA DO FA,
TA BO RA DO LA DA RO BA,
DA LO TO LA FO TA FA DO,
DA LA FA LA FO TA LO DO.
</t>
        </r>
      </text>
    </comment>
    <comment ref="Q119" authorId="0" shapeId="0">
      <text>
        <r>
          <rPr>
            <b/>
            <sz val="9"/>
            <color indexed="81"/>
            <rFont val="Tahoma"/>
            <family val="2"/>
          </rPr>
          <t>and:
FI TIDO RI TIDA FI.</t>
        </r>
      </text>
    </comment>
    <comment ref="Q121" authorId="0" shapeId="0">
      <text>
        <r>
          <rPr>
            <b/>
            <sz val="9"/>
            <color indexed="81"/>
            <rFont val="Tahoma"/>
            <family val="2"/>
          </rPr>
          <t>and:
TO LA FO DA BO DO FA LO,
DO BO RO BO RA TO BA DA.</t>
        </r>
      </text>
    </comment>
    <comment ref="Q122" authorId="0" shapeId="0">
      <text>
        <r>
          <rPr>
            <b/>
            <sz val="9"/>
            <color indexed="81"/>
            <rFont val="Tahoma"/>
            <family val="2"/>
          </rPr>
          <t>and:
FA TO FO RO TI RA.</t>
        </r>
      </text>
    </comment>
    <comment ref="C125" authorId="0" shapeId="0">
      <text>
        <r>
          <rPr>
            <b/>
            <sz val="9"/>
            <color indexed="81"/>
            <rFont val="Tahoma"/>
            <family val="2"/>
          </rPr>
          <t>Actually, there are 3∙4∙2=24 different combos in total for this sub-section.
In his pdf, JPerm considers only the 6 combos where the edge is FR or FT..
If the magic starts with TO/TA/TI, it is obvious that it's better to start with the edge already in the other position to save that first turn.
But in most other cases, there are better solutions than just inserting before the magic a TO/TA/TI to place the edge in that place. See the "Slots table" sheet.</t>
        </r>
      </text>
    </comment>
    <comment ref="Q135" authorId="0" shapeId="0">
      <text>
        <r>
          <rPr>
            <b/>
            <sz val="9"/>
            <color indexed="81"/>
            <rFont val="Tahoma"/>
            <family val="2"/>
          </rPr>
          <t>and:
LA BI DA RA DO BI LO,
FO TI LO FA LA TI FA,
BA RI TA RA TO RI BO.</t>
        </r>
      </text>
    </comment>
    <comment ref="Q136" authorId="0" shapeId="0">
      <text>
        <r>
          <rPr>
            <b/>
            <sz val="9"/>
            <color indexed="81"/>
            <rFont val="Tahoma"/>
            <family val="2"/>
          </rPr>
          <t>and:
LO TADO RO TO RA DA LA;
better than:
(8cq) TAFA TOFO TORO TARA.</t>
        </r>
      </text>
    </comment>
    <comment ref="Q138" authorId="0" shapeId="0">
      <text>
        <r>
          <rPr>
            <b/>
            <sz val="9"/>
            <color indexed="81"/>
            <rFont val="Tahoma"/>
            <family val="2"/>
          </rPr>
          <t>and:
BA DA RA DO BO.</t>
        </r>
      </text>
    </comment>
    <comment ref="Q140" authorId="0" shapeId="0">
      <text>
        <r>
          <rPr>
            <b/>
            <sz val="9"/>
            <color indexed="81"/>
            <rFont val="Tahoma"/>
            <family val="2"/>
          </rPr>
          <t xml:space="preserve">and:
LO FI TO FO TA FI LA,
FO TI LO FO LA TI FA,
BO LI DO FO DA LI BA.
</t>
        </r>
      </text>
    </comment>
    <comment ref="Q141" authorId="0" shapeId="0">
      <text>
        <r>
          <rPr>
            <b/>
            <sz val="9"/>
            <color indexed="81"/>
            <rFont val="Tahoma"/>
            <family val="2"/>
          </rPr>
          <t>and:
BA TODA FA TA FO DO BO;
better than:
(8cq) TORO TARA TAFA TOFO.</t>
        </r>
      </text>
    </comment>
    <comment ref="Q143" authorId="0" shapeId="0">
      <text>
        <r>
          <rPr>
            <b/>
            <sz val="9"/>
            <color indexed="81"/>
            <rFont val="Tahoma"/>
            <family val="2"/>
          </rPr>
          <t>and:
LO DO FO DA LA.</t>
        </r>
      </text>
    </comment>
    <comment ref="Q145" authorId="0" shapeId="0">
      <text>
        <r>
          <rPr>
            <b/>
            <sz val="9"/>
            <color indexed="81"/>
            <rFont val="Tahoma"/>
            <family val="2"/>
          </rPr>
          <t xml:space="preserve">and:
FI TA LA TO LO FI RO TO RA;
(12q) RO TI RO TO RA TO RO TI RI,
(12q) RI TI RA FI LO FO LA FO RA,
(12q) RI BO LA BO LO BI RA TI RA,
(12q) FA RO BA RO BO RI FA TI FI,
…
(and others).
</t>
        </r>
      </text>
    </comment>
    <comment ref="Q148" authorId="0" shapeId="0">
      <text>
        <r>
          <rPr>
            <b/>
            <sz val="9"/>
            <color indexed="81"/>
            <rFont val="Tahoma"/>
            <family val="2"/>
          </rPr>
          <t xml:space="preserve">and:
(11q) DI LO TA FO TI FA LA DI,
(11q) DI BO LA BA LI TO LA DI,
(11q) DI BA RA TI RO TA BO DI,
(9s 9h 10q) RO TI BO TA BA LO TA RALA.
</t>
        </r>
      </text>
    </comment>
    <comment ref="Q149" authorId="0" shapeId="0">
      <text>
        <r>
          <rPr>
            <b/>
            <sz val="9"/>
            <color indexed="81"/>
            <rFont val="Tahoma"/>
            <family val="2"/>
          </rPr>
          <t>and:
FA RA TO FI RO TA FO.</t>
        </r>
      </text>
    </comment>
    <comment ref="Q152" authorId="0" shapeId="0">
      <text>
        <r>
          <rPr>
            <b/>
            <sz val="9"/>
            <color indexed="81"/>
            <rFont val="Tahoma"/>
            <family val="2"/>
          </rPr>
          <t>and:
FABO TIDA RILA TIDA FOBA DI.</t>
        </r>
      </text>
    </comment>
    <comment ref="Q153" authorId="0" shapeId="0">
      <text>
        <r>
          <rPr>
            <b/>
            <sz val="9"/>
            <color indexed="81"/>
            <rFont val="Tahoma"/>
            <family val="2"/>
          </rPr>
          <t xml:space="preserve">and:
RO BO TI BA RA FA TA FO,
RI BO TO BA TA RA TO RA,
FA TO FA TA LA TO LO FI.
</t>
        </r>
      </text>
    </comment>
    <comment ref="Q156" authorId="0" shapeId="0">
      <text>
        <r>
          <rPr>
            <b/>
            <sz val="9"/>
            <color indexed="81"/>
            <rFont val="Tahoma"/>
            <family val="2"/>
          </rPr>
          <t>and:
DI BA TIDA RALI TODA FABI.</t>
        </r>
      </text>
    </comment>
    <comment ref="Q157" authorId="0" shapeId="0">
      <text>
        <r>
          <rPr>
            <b/>
            <sz val="9"/>
            <color indexed="81"/>
            <rFont val="Tahoma"/>
            <family val="2"/>
          </rPr>
          <t xml:space="preserve">and:
RI TO BO TA BA RI FA TA FO.
</t>
        </r>
      </text>
    </comment>
    <comment ref="Q161" authorId="0" shapeId="0">
      <text>
        <r>
          <rPr>
            <b/>
            <sz val="9"/>
            <color indexed="81"/>
            <rFont val="Tahoma"/>
            <family val="2"/>
          </rPr>
          <t>and:
FA TO RA FI TA RO FO.</t>
        </r>
      </text>
    </comment>
    <comment ref="Q162" authorId="0" shapeId="0">
      <text>
        <r>
          <rPr>
            <b/>
            <sz val="9"/>
            <color indexed="81"/>
            <rFont val="Tahoma"/>
            <family val="2"/>
          </rPr>
          <t>and:
(8h 9q) DA FO TO BA TI FABO DO.</t>
        </r>
      </text>
    </comment>
    <comment ref="Q163" authorId="0" shapeId="0">
      <text>
        <r>
          <rPr>
            <b/>
            <sz val="9"/>
            <color indexed="81"/>
            <rFont val="Tahoma"/>
            <family val="2"/>
          </rPr>
          <t>and:
(8h 9q) DO RALO TI LA TO RO DA.</t>
        </r>
      </text>
    </comment>
    <comment ref="Q164" authorId="0" shapeId="0">
      <text>
        <r>
          <rPr>
            <b/>
            <sz val="9"/>
            <color indexed="81"/>
            <rFont val="Tahoma"/>
            <family val="2"/>
          </rPr>
          <t>and:
DI FABO TIDO RILO TIDO FOBA.</t>
        </r>
      </text>
    </comment>
    <comment ref="Q165" authorId="0" shapeId="0">
      <text>
        <r>
          <rPr>
            <b/>
            <sz val="9"/>
            <color indexed="81"/>
            <rFont val="Tahoma"/>
            <family val="2"/>
          </rPr>
          <t xml:space="preserve">and:
FA LA TI LO FO RO TO RA,
FA TO FO RO BO TI BA RA,
FI LA TA LO TO FO TA FO.
</t>
        </r>
      </text>
    </comment>
    <comment ref="Q168" authorId="0" shapeId="0">
      <text>
        <r>
          <rPr>
            <b/>
            <sz val="9"/>
            <color indexed="81"/>
            <rFont val="Tahoma"/>
            <family val="2"/>
          </rPr>
          <t>and:
DI LO TIDO FOBI TADO ROLI.</t>
        </r>
      </text>
    </comment>
    <comment ref="Q169" authorId="0" shapeId="0">
      <text>
        <r>
          <rPr>
            <b/>
            <sz val="9"/>
            <color indexed="81"/>
            <rFont val="Tahoma"/>
            <family val="2"/>
          </rPr>
          <t>and:
RI TI FO RI FA TI RA TO RA,
FA TO FA TI RA FI RO TI FI,
FI TI RA FI RO TI FO TA FO.</t>
        </r>
      </text>
    </comment>
    <comment ref="Q170" authorId="0" shapeId="0">
      <text>
        <r>
          <rPr>
            <b/>
            <sz val="9"/>
            <color indexed="81"/>
            <rFont val="Tahoma"/>
            <family val="2"/>
          </rPr>
          <t xml:space="preserve">and:
RO TA RA BA RA TA RI TO RA BO,
RO TA BO TI BA TA RA FA TA FO,
LO FO LO DO RO FA RA FO DA LI,
LO FO LO FO DA LO DO LA FA LI,
LO FA TO FI TA FA LA FA TA FO,
LI DO FA RO FO RA DA LA FA LA,
LI FO LO DA LA DO FA LA FA LA,
FA TO LA TI LO TO FO RO TO RA,
FA TO FO RO TO BO TI BA TO RA,
FA TO FO LO FO TO FI TA FO LA,
BI RA BA DO BO DA RO BO RO BO,
BI DA RO FA RA FO DO BO RO BO,
BA RO TA RI TO RO BO RO TO RA,
BA RA BA RA DO BA DA BO RO BI,
BA RA BA DA FA RO FO RA DO BI.
</t>
        </r>
      </text>
    </comment>
    <comment ref="Q171" authorId="0" shapeId="0">
      <text>
        <r>
          <rPr>
            <b/>
            <sz val="9"/>
            <color indexed="81"/>
            <rFont val="Tahoma"/>
            <family val="2"/>
          </rPr>
          <t xml:space="preserve">and:
LO FI LO FI LI FA TA FO,
DI RO TA RA FA TI FO DI,
DI RO TI RA FA TA FO DI,
DI FA TO FO RO TI RA DI,
DI FA TI FO RO TO RA DI,
FA TO FO LI FI LA FI LA,
BA RI BA RI BI RO TO RA.
</t>
        </r>
      </text>
    </comment>
    <comment ref="Q172" authorId="0" shapeId="0">
      <text>
        <r>
          <rPr>
            <b/>
            <sz val="9"/>
            <color indexed="81"/>
            <rFont val="Tahoma"/>
            <family val="2"/>
          </rPr>
          <t>and:
LO DO FA TA RA FA RO FO DA LA,
BA DA RO TO FO RO FA RA DO BO,
BA DA RO FO RA FA TA RA DO BO.</t>
        </r>
      </text>
    </comment>
    <comment ref="Q173" authorId="0" shapeId="0">
      <text>
        <r>
          <rPr>
            <b/>
            <sz val="9"/>
            <color indexed="81"/>
            <rFont val="Tahoma"/>
            <family val="2"/>
          </rPr>
          <t>and:
DA RO FO RA FA TA RA DO.</t>
        </r>
      </text>
    </comment>
    <comment ref="Q174" authorId="0" shapeId="0">
      <text>
        <r>
          <rPr>
            <b/>
            <sz val="9"/>
            <color indexed="81"/>
            <rFont val="Tahoma"/>
            <family val="2"/>
          </rPr>
          <t>and:
DO FA TA RA FA RO FO DA.</t>
        </r>
      </text>
    </comment>
    <comment ref="Q175" authorId="0" shapeId="0">
      <text>
        <r>
          <rPr>
            <b/>
            <sz val="9"/>
            <color indexed="81"/>
            <rFont val="Tahoma"/>
            <family val="2"/>
          </rPr>
          <t xml:space="preserve">and:
RO FI RA FA TA FA RA,
LO DO FO DO RO DI LA,
LO DI RA DA FA DA LA,
FA RA TA RA FA RI FO,
FA RI FO RO TO RO FO,
BA DI FO DO RO DO BO,
BA DA RA DA FA DI BO.
</t>
        </r>
      </text>
    </comment>
    <comment ref="Q176" authorId="0" shapeId="0">
      <text>
        <r>
          <rPr>
            <b/>
            <sz val="9"/>
            <color indexed="81"/>
            <rFont val="Tahoma"/>
            <family val="2"/>
          </rPr>
          <t>and:
LI DI RA DA FA DA LI.</t>
        </r>
      </text>
    </comment>
    <comment ref="Q177" authorId="0" shapeId="0">
      <text>
        <r>
          <rPr>
            <b/>
            <sz val="9"/>
            <color indexed="81"/>
            <rFont val="Tahoma"/>
            <family val="2"/>
          </rPr>
          <t>and:
BI DA RA DA FA DI BI.</t>
        </r>
      </text>
    </comment>
    <comment ref="Q178" authorId="0" shapeId="0">
      <text>
        <r>
          <rPr>
            <b/>
            <sz val="9"/>
            <color indexed="81"/>
            <rFont val="Tahoma"/>
            <family val="2"/>
          </rPr>
          <t xml:space="preserve">and:
DI RALI TODA FABI DA LA,
DI FOBI TADO ROLI DO BO,
BA DA RALI TODA FABI DI.
</t>
        </r>
      </text>
    </comment>
    <comment ref="K179" authorId="0" shapeId="0">
      <text>
        <r>
          <rPr>
            <b/>
            <sz val="9"/>
            <color indexed="81"/>
            <rFont val="Tahoma"/>
            <family val="2"/>
          </rPr>
          <t>Of course we ignore the slots where the pieces of the Front slot currently are.</t>
        </r>
      </text>
    </comment>
    <comment ref="Q180" authorId="0" shapeId="0">
      <text>
        <r>
          <rPr>
            <b/>
            <sz val="9"/>
            <color indexed="81"/>
            <rFont val="Tahoma"/>
            <family val="2"/>
          </rPr>
          <t>= Taso Risa</t>
        </r>
      </text>
    </comment>
    <comment ref="Q186" authorId="0" shapeId="0">
      <text>
        <r>
          <rPr>
            <b/>
            <sz val="9"/>
            <color indexed="81"/>
            <rFont val="Tahoma"/>
            <family val="2"/>
          </rPr>
          <t>= Tova Fivo</t>
        </r>
      </text>
    </comment>
    <comment ref="D191" authorId="0" shapeId="0">
      <text>
        <r>
          <rPr>
            <b/>
            <sz val="9"/>
            <color indexed="81"/>
            <rFont val="Tahoma"/>
            <family val="2"/>
          </rPr>
          <t>JPerm puts the combo in the back slot; I inserted YI before his sequences to place it in the Front slot as Rubik.exe does.</t>
        </r>
      </text>
    </comment>
    <comment ref="Q191" authorId="0" shapeId="0">
      <text>
        <r>
          <rPr>
            <b/>
            <sz val="9"/>
            <color indexed="81"/>
            <rFont val="Tahoma"/>
            <family val="2"/>
          </rPr>
          <t xml:space="preserve">and:
LO FO TA FA TO LA FA TA FO,
TO LA BO LO BA TA FA TA FO,
TA BO LA BA LO TO RO TO RA,
FA TA LO TO LA FO RO TO RA,
BA RA TO RO TA BO RO TO RA.
</t>
        </r>
      </text>
    </comment>
    <comment ref="Q192" authorId="0" shapeId="0">
      <text>
        <r>
          <rPr>
            <b/>
            <sz val="9"/>
            <color indexed="81"/>
            <rFont val="Tahoma"/>
            <family val="2"/>
          </rPr>
          <t>and:
TI FI DA LI DO FI.</t>
        </r>
      </text>
    </comment>
    <comment ref="Q193" authorId="0" shapeId="0">
      <text>
        <r>
          <rPr>
            <b/>
            <sz val="9"/>
            <color indexed="81"/>
            <rFont val="Tahoma"/>
            <family val="2"/>
          </rPr>
          <t>and:
TA LA TA FO LA FA LO FA;
(7c 8s 9h 9q) TO RALA FO ROLA FA LO FA.</t>
        </r>
      </text>
    </comment>
    <comment ref="Q194" authorId="0" shapeId="0">
      <text>
        <r>
          <rPr>
            <b/>
            <sz val="9"/>
            <color indexed="81"/>
            <rFont val="Tahoma"/>
            <family val="2"/>
          </rPr>
          <t>and:
BA RO TA BO RA FA TA FO;
(7c 8s 9h 9q) TA FOBO RA FABO RO BA RO.</t>
        </r>
      </text>
    </comment>
    <comment ref="D195" authorId="0" shapeId="0">
      <text>
        <r>
          <rPr>
            <b/>
            <sz val="9"/>
            <color indexed="81"/>
            <rFont val="Tahoma"/>
            <family val="2"/>
          </rPr>
          <t>JPerm puts the combo in the back slot; I inserted YI before his sequences to place it in the Front slot as Rubik.exe does.</t>
        </r>
      </text>
    </comment>
    <comment ref="Q195" authorId="0" shapeId="0">
      <text>
        <r>
          <rPr>
            <b/>
            <sz val="9"/>
            <color indexed="81"/>
            <rFont val="Tahoma"/>
            <family val="2"/>
          </rPr>
          <t>and:
FA LO TA LA FO.</t>
        </r>
      </text>
    </comment>
    <comment ref="Q200" authorId="0" shapeId="0">
      <text>
        <r>
          <rPr>
            <b/>
            <sz val="9"/>
            <color indexed="81"/>
            <rFont val="Tahoma"/>
            <family val="2"/>
          </rPr>
          <t>and:
BO RO TO RA BA.</t>
        </r>
      </text>
    </comment>
    <comment ref="D212" authorId="0" shapeId="0">
      <text>
        <r>
          <rPr>
            <b/>
            <sz val="9"/>
            <color indexed="81"/>
            <rFont val="Tahoma"/>
            <family val="2"/>
          </rPr>
          <t>JPerm puts the combo in the back slot; I inserted YI before his sequences to place it in the Front slot as Rubik.exe does.</t>
        </r>
      </text>
    </comment>
    <comment ref="Q212" authorId="0" shapeId="0">
      <text>
        <r>
          <rPr>
            <b/>
            <sz val="9"/>
            <color indexed="81"/>
            <rFont val="Tahoma"/>
            <family val="2"/>
          </rPr>
          <t>and:
TO BA TO FABO TO FO.</t>
        </r>
      </text>
    </comment>
    <comment ref="Q213" authorId="0" shapeId="0">
      <text>
        <r>
          <rPr>
            <b/>
            <sz val="9"/>
            <color indexed="81"/>
            <rFont val="Tahoma"/>
            <family val="2"/>
          </rPr>
          <t>and:
TI BO RI BO RI BA.</t>
        </r>
      </text>
    </comment>
    <comment ref="D215" authorId="0" shapeId="0">
      <text>
        <r>
          <rPr>
            <b/>
            <sz val="9"/>
            <color indexed="81"/>
            <rFont val="Tahoma"/>
            <family val="2"/>
          </rPr>
          <t>JPerm puts the combo in the back slot; I inserted YI before his sequences to place it in the Front slot as Rubik.exe does.</t>
        </r>
      </text>
    </comment>
    <comment ref="Q224" authorId="0" shapeId="0">
      <text>
        <r>
          <rPr>
            <b/>
            <sz val="9"/>
            <color indexed="81"/>
            <rFont val="Tahoma"/>
            <family val="2"/>
          </rPr>
          <t>= Ronti Lati (Xa)</t>
        </r>
      </text>
    </comment>
    <comment ref="Q225" authorId="0" shapeId="0">
      <text>
        <r>
          <rPr>
            <b/>
            <sz val="9"/>
            <color indexed="81"/>
            <rFont val="Tahoma"/>
            <family val="2"/>
          </rPr>
          <t>= Ratan Raton Ro,
and:
LA FA TA FO LO.</t>
        </r>
      </text>
    </comment>
    <comment ref="D229" authorId="0" shapeId="0">
      <text>
        <r>
          <rPr>
            <b/>
            <sz val="9"/>
            <color indexed="81"/>
            <rFont val="Tahoma"/>
            <family val="2"/>
          </rPr>
          <t>JPerm puts the combo in the back slot; I inserted YI before his sequences to place it in the Front slot as Rubik.exe does.</t>
        </r>
      </text>
    </comment>
    <comment ref="Q229" authorId="0" shapeId="0">
      <text>
        <r>
          <rPr>
            <b/>
            <sz val="9"/>
            <color indexed="81"/>
            <rFont val="Tahoma"/>
            <family val="2"/>
          </rPr>
          <t>and:
TA BA TA FABO TA FO.</t>
        </r>
      </text>
    </comment>
    <comment ref="Q230" authorId="0" shapeId="0">
      <text>
        <r>
          <rPr>
            <b/>
            <sz val="9"/>
            <color indexed="81"/>
            <rFont val="Tahoma"/>
            <family val="2"/>
          </rPr>
          <t>and:
TI LA FI LA FI LO.</t>
        </r>
      </text>
    </comment>
    <comment ref="D232" authorId="0" shapeId="0">
      <text>
        <r>
          <rPr>
            <b/>
            <sz val="9"/>
            <color indexed="81"/>
            <rFont val="Tahoma"/>
            <family val="2"/>
          </rPr>
          <t>JPerm puts the combo in the back slot; I inserted YI before his sequences to place it in the Front slot as Rubik.exe does.</t>
        </r>
      </text>
    </comment>
    <comment ref="B234" authorId="0" shapeId="0">
      <text>
        <r>
          <rPr>
            <b/>
            <sz val="9"/>
            <color indexed="81"/>
            <rFont val="Tahoma"/>
            <family val="2"/>
          </rPr>
          <t>Actually, assuming that the Edge is in the Top layer, there are 3∙3∙4∙2=72 different combos in total for this sub-section.
In his pdf, JPerm considers only the 6 combos where the edge is RT/TR, or FT/TF, or TL/BT.
If the magic starts with TO/TA/TI, it is obvious that it's better to start with the edge already in the other position to save that first turn.
But in most other cases, there are better solutions than just inserting before the magic a TO/TA/TI to place the edge in that place. See the "Slots table" sheet.</t>
        </r>
      </text>
    </comment>
    <comment ref="C234" authorId="0" shapeId="0">
      <text>
        <r>
          <rPr>
            <b/>
            <sz val="9"/>
            <color indexed="81"/>
            <rFont val="Tahoma"/>
            <family val="2"/>
          </rPr>
          <t>JPerm puts the combo in the left slot; I inserted YO before his sequences to place it in the Front slot as Rubik.exe does.</t>
        </r>
      </text>
    </comment>
    <comment ref="Q238" authorId="0" shapeId="0">
      <text>
        <r>
          <rPr>
            <b/>
            <sz val="9"/>
            <color indexed="81"/>
            <rFont val="Tahoma"/>
            <family val="2"/>
          </rPr>
          <t>and:
BA RO DA RO DO BO RI,
BA RO BI TA BA TO RA.</t>
        </r>
      </text>
    </comment>
    <comment ref="Q242" authorId="0" shapeId="0">
      <text>
        <r>
          <rPr>
            <b/>
            <sz val="9"/>
            <color indexed="81"/>
            <rFont val="Tahoma"/>
            <family val="2"/>
          </rPr>
          <t>and:
TA RA TI RI TA RA.</t>
        </r>
      </text>
    </comment>
    <comment ref="Q244" authorId="0" shapeId="0">
      <text>
        <r>
          <rPr>
            <b/>
            <sz val="9"/>
            <color indexed="81"/>
            <rFont val="Tahoma"/>
            <family val="2"/>
          </rPr>
          <t>= Sorosa</t>
        </r>
      </text>
    </comment>
    <comment ref="Q247" authorId="0" shapeId="0">
      <text>
        <r>
          <rPr>
            <b/>
            <sz val="9"/>
            <color indexed="81"/>
            <rFont val="Tahoma"/>
            <family val="2"/>
          </rPr>
          <t>= Tisi Toro Tasi,
and:
TI FIBI DA LO DO FIBI.</t>
        </r>
      </text>
    </comment>
    <comment ref="C252" authorId="0" shapeId="0">
      <text>
        <r>
          <rPr>
            <b/>
            <sz val="9"/>
            <color indexed="81"/>
            <rFont val="Tahoma"/>
            <family val="2"/>
          </rPr>
          <t>JPerm puts the combo in the right slot; I inserted YA before his sequences to place it in the Front slot as Rubik.exe does.</t>
        </r>
      </text>
    </comment>
    <comment ref="Q256" authorId="0" shapeId="0">
      <text>
        <r>
          <rPr>
            <b/>
            <sz val="9"/>
            <color indexed="81"/>
            <rFont val="Tahoma"/>
            <family val="2"/>
          </rPr>
          <t>and:
TI RILI DA BA DO RILI.</t>
        </r>
      </text>
    </comment>
    <comment ref="Q260" authorId="0" shapeId="0">
      <text>
        <r>
          <rPr>
            <b/>
            <sz val="9"/>
            <color indexed="81"/>
            <rFont val="Tahoma"/>
            <family val="2"/>
          </rPr>
          <t>= Vafavo</t>
        </r>
      </text>
    </comment>
    <comment ref="Q263" authorId="0" shapeId="0">
      <text>
        <r>
          <rPr>
            <b/>
            <sz val="9"/>
            <color indexed="81"/>
            <rFont val="Tahoma"/>
            <family val="2"/>
          </rPr>
          <t>and:
TO FO TI FI TO FO.</t>
        </r>
      </text>
    </comment>
    <comment ref="Q265" authorId="0" shapeId="0">
      <text>
        <r>
          <rPr>
            <b/>
            <sz val="9"/>
            <color indexed="81"/>
            <rFont val="Tahoma"/>
            <family val="2"/>
          </rPr>
          <t>and:
LO FA DO FA DA LA FI,
FO TO FA TI RO TO RA.</t>
        </r>
      </text>
    </comment>
    <comment ref="C268" authorId="0" shapeId="0">
      <text>
        <r>
          <rPr>
            <b/>
            <sz val="9"/>
            <color indexed="81"/>
            <rFont val="Tahoma"/>
            <family val="2"/>
          </rPr>
          <t>JPerm puts the combo in the back slot; I inserted YI before his sequences to place it in the Front slot as Rubik.exe does.</t>
        </r>
      </text>
    </comment>
    <comment ref="Q268" authorId="0" shapeId="0">
      <text>
        <r>
          <rPr>
            <b/>
            <sz val="9"/>
            <color indexed="81"/>
            <rFont val="Tahoma"/>
            <family val="2"/>
          </rPr>
          <t>and:
TO BA TI BO RO TO RA,
TA RO BA TO BO TI RA,
TA BA TO BO RO TI RA,
TA BA TI RO TO RA BO.</t>
        </r>
      </text>
    </comment>
    <comment ref="Q271" authorId="0" shapeId="0">
      <text>
        <r>
          <rPr>
            <b/>
            <sz val="9"/>
            <color indexed="81"/>
            <rFont val="Tahoma"/>
            <family val="2"/>
          </rPr>
          <t xml:space="preserve">and:
TO LO TI FA TA FO LA,
TO FA LO TA LA TI FO,
TA LO TI LA FA TA FO,
FA TO LO TA LA TI FO.
</t>
        </r>
      </text>
    </comment>
    <comment ref="Q274" authorId="0" shapeId="0">
      <text>
        <r>
          <rPr>
            <b/>
            <sz val="9"/>
            <color indexed="81"/>
            <rFont val="Tahoma"/>
            <family val="2"/>
          </rPr>
          <t>and:
BA RO TI RA BO.</t>
        </r>
      </text>
    </comment>
    <comment ref="Q275" authorId="0" shapeId="0">
      <text>
        <r>
          <rPr>
            <b/>
            <sz val="9"/>
            <color indexed="81"/>
            <rFont val="Tahoma"/>
            <family val="2"/>
          </rPr>
          <t>and:
TO BA TI FABO TA FO.</t>
        </r>
      </text>
    </comment>
    <comment ref="Q277" authorId="0" shapeId="0">
      <text>
        <r>
          <rPr>
            <b/>
            <sz val="9"/>
            <color indexed="81"/>
            <rFont val="Tahoma"/>
            <family val="2"/>
          </rPr>
          <t>and:
FABO LA BA LO TI FO.</t>
        </r>
      </text>
    </comment>
    <comment ref="Q279" authorId="0" shapeId="0">
      <text>
        <r>
          <rPr>
            <b/>
            <sz val="9"/>
            <color indexed="81"/>
            <rFont val="Tahoma"/>
            <family val="2"/>
          </rPr>
          <t>and:
FA LO TI LA FO.</t>
        </r>
      </text>
    </comment>
    <comment ref="Q281" authorId="0" shapeId="0">
      <text>
        <r>
          <rPr>
            <b/>
            <sz val="9"/>
            <color indexed="81"/>
            <rFont val="Tahoma"/>
            <family val="2"/>
          </rPr>
          <t>and:
DA RI TADO BI.</t>
        </r>
      </text>
    </comment>
    <comment ref="Q282" authorId="0" shapeId="0">
      <text>
        <r>
          <rPr>
            <b/>
            <sz val="9"/>
            <color indexed="81"/>
            <rFont val="Tahoma"/>
            <family val="2"/>
          </rPr>
          <t>and:
FI TADO RI DA.</t>
        </r>
      </text>
    </comment>
    <comment ref="Q283" authorId="0" shapeId="0">
      <text>
        <r>
          <rPr>
            <b/>
            <sz val="9"/>
            <color indexed="81"/>
            <rFont val="Tahoma"/>
            <family val="2"/>
          </rPr>
          <t>and:
BA DA RO DO BO.</t>
        </r>
      </text>
    </comment>
    <comment ref="Q285" authorId="0" shapeId="0">
      <text>
        <r>
          <rPr>
            <b/>
            <sz val="9"/>
            <color indexed="81"/>
            <rFont val="Tahoma"/>
            <family val="2"/>
          </rPr>
          <t>and:
DO RI TODA FI.</t>
        </r>
      </text>
    </comment>
    <comment ref="Q286" authorId="0" shapeId="0">
      <text>
        <r>
          <rPr>
            <b/>
            <sz val="9"/>
            <color indexed="81"/>
            <rFont val="Tahoma"/>
            <family val="2"/>
          </rPr>
          <t>and:
FI TODA LI DO.</t>
        </r>
      </text>
    </comment>
    <comment ref="Q287" authorId="0" shapeId="0">
      <text>
        <r>
          <rPr>
            <b/>
            <sz val="9"/>
            <color indexed="81"/>
            <rFont val="Tahoma"/>
            <family val="2"/>
          </rPr>
          <t>and:
LO DO FA DA LA.</t>
        </r>
      </text>
    </comment>
    <comment ref="Q288" authorId="0" shapeId="0">
      <text>
        <r>
          <rPr>
            <b/>
            <sz val="9"/>
            <color indexed="81"/>
            <rFont val="Tahoma"/>
            <family val="2"/>
          </rPr>
          <t>and:
FI LO FO TA LA FO.</t>
        </r>
      </text>
    </comment>
    <comment ref="Q291" authorId="0" shapeId="0">
      <text>
        <r>
          <rPr>
            <b/>
            <sz val="9"/>
            <color indexed="81"/>
            <rFont val="Tahoma"/>
            <family val="2"/>
          </rPr>
          <t>and:
BI DA RI DO BI.</t>
        </r>
      </text>
    </comment>
    <comment ref="Q292" authorId="0" shapeId="0">
      <text>
        <r>
          <rPr>
            <b/>
            <sz val="9"/>
            <color indexed="81"/>
            <rFont val="Tahoma"/>
            <family val="2"/>
          </rPr>
          <t>and:
LO FO LO FA LA FA LA,
FA TA BA TO BO TO FO,
BA RA BA RO BO RO BO.</t>
        </r>
      </text>
    </comment>
    <comment ref="Q293" authorId="0" shapeId="0">
      <text>
        <r>
          <rPr>
            <b/>
            <sz val="9"/>
            <color indexed="81"/>
            <rFont val="Tahoma"/>
            <family val="2"/>
          </rPr>
          <t>and:
DA LI TADO FI;
(</t>
        </r>
        <r>
          <rPr>
            <sz val="9"/>
            <color indexed="81"/>
            <rFont val="Tahoma"/>
            <family val="2"/>
          </rPr>
          <t>6h 8q</t>
        </r>
        <r>
          <rPr>
            <b/>
            <sz val="9"/>
            <color indexed="81"/>
            <rFont val="Tahoma"/>
            <family val="2"/>
          </rPr>
          <t>) Liho Liha!</t>
        </r>
      </text>
    </comment>
    <comment ref="Q294" authorId="0" shapeId="0">
      <text>
        <r>
          <rPr>
            <b/>
            <sz val="9"/>
            <color indexed="81"/>
            <rFont val="Tahoma"/>
            <family val="2"/>
          </rPr>
          <t>and:
DO BI TODA RI;
(</t>
        </r>
        <r>
          <rPr>
            <sz val="9"/>
            <color indexed="81"/>
            <rFont val="Tahoma"/>
            <family val="2"/>
          </rPr>
          <t>6h 8q</t>
        </r>
        <r>
          <rPr>
            <b/>
            <sz val="9"/>
            <color indexed="81"/>
            <rFont val="Tahoma"/>
            <family val="2"/>
          </rPr>
          <t>): Biha Biho!</t>
        </r>
      </text>
    </comment>
    <comment ref="Q295" authorId="0" shapeId="0">
      <text>
        <r>
          <rPr>
            <b/>
            <sz val="9"/>
            <color indexed="81"/>
            <rFont val="Tahoma"/>
            <family val="2"/>
          </rPr>
          <t xml:space="preserve">and:
RO FO TI FA TO RA,
RA FI RO FO TO FO,
LO FA LI TA LO FO,
LA TO FA TI FO LO,
LA TI LO FA TO FO,
LA TI FA TO FO LO,
FO RO TA RI FA RO,
FO TO FO LO FI LA,
FO TO FA RO TI RA.
</t>
        </r>
      </text>
    </comment>
    <comment ref="Q297" authorId="0" shapeId="0">
      <text>
        <r>
          <rPr>
            <b/>
            <sz val="9"/>
            <color indexed="81"/>
            <rFont val="Tahoma"/>
            <family val="2"/>
          </rPr>
          <t xml:space="preserve">and:
RA TA RA BA RI BO,
RA FA TO FI RO FA,
FO RI FA RA TA RA,
FA RA TA RO TI FO,
FA RA TI RO TA FO,
BO TA RO TI RA BA,
BO TI RO TA RA BA,
BO TI BA RO TA RA,
BA RO BI TO BA RA.
</t>
        </r>
      </text>
    </comment>
    <comment ref="Q299" authorId="0" shapeId="0">
      <text>
        <r>
          <rPr>
            <b/>
            <sz val="9"/>
            <color indexed="81"/>
            <rFont val="Tahoma"/>
            <family val="2"/>
          </rPr>
          <t>and:
FABA TI FOBO.</t>
        </r>
      </text>
    </comment>
  </commentList>
</comments>
</file>

<file path=xl/comments7.xml><?xml version="1.0" encoding="utf-8"?>
<comments xmlns="http://schemas.openxmlformats.org/spreadsheetml/2006/main">
  <authors>
    <author>Utente Windows</author>
  </authors>
  <commentList>
    <comment ref="C6" authorId="0" shapeId="0">
      <text>
        <r>
          <rPr>
            <b/>
            <sz val="9"/>
            <color indexed="81"/>
            <rFont val="Tahoma"/>
            <family val="2"/>
          </rPr>
          <t>Position of the Edge to be put FR, the first letter indicates the position of the facelet with the Front color</t>
        </r>
      </text>
    </comment>
    <comment ref="K6" authorId="0" shapeId="0">
      <text>
        <r>
          <rPr>
            <b/>
            <sz val="9"/>
            <color indexed="81"/>
            <rFont val="Tahoma"/>
            <family val="2"/>
          </rPr>
          <t>correct placement and orientation</t>
        </r>
      </text>
    </comment>
    <comment ref="O6" authorId="0" shapeId="0">
      <text>
        <r>
          <rPr>
            <b/>
            <sz val="9"/>
            <color indexed="81"/>
            <rFont val="Tahoma"/>
            <family val="2"/>
          </rPr>
          <t>correct placement, wrong orientation</t>
        </r>
      </text>
    </comment>
    <comment ref="B7" authorId="0" shapeId="0">
      <text>
        <r>
          <rPr>
            <b/>
            <sz val="9"/>
            <color indexed="81"/>
            <rFont val="Tahoma"/>
            <family val="2"/>
          </rPr>
          <t>Position of the Corner to be put DFR, the first letter indicates the position of the facelet with the Down color</t>
        </r>
      </text>
    </comment>
    <comment ref="B19" authorId="0" shapeId="0">
      <text>
        <r>
          <rPr>
            <b/>
            <sz val="9"/>
            <color indexed="81"/>
            <rFont val="Tahoma"/>
            <family val="2"/>
          </rPr>
          <t>correct placement and orientation</t>
        </r>
      </text>
    </comment>
    <comment ref="K19" authorId="0" shapeId="0">
      <text>
        <r>
          <rPr>
            <b/>
            <sz val="9"/>
            <color indexed="81"/>
            <rFont val="Tahoma"/>
            <family val="2"/>
          </rPr>
          <t>Already solved.</t>
        </r>
      </text>
    </comment>
    <comment ref="O19" authorId="0" shapeId="0">
      <text>
        <r>
          <rPr>
            <b/>
            <sz val="9"/>
            <color indexed="81"/>
            <rFont val="Tahoma"/>
            <family val="2"/>
          </rPr>
          <t>The 3 worst cases are the &lt;almost solved&gt;!</t>
        </r>
      </text>
    </comment>
    <comment ref="B23" authorId="0" shapeId="0">
      <text>
        <r>
          <rPr>
            <b/>
            <sz val="9"/>
            <color indexed="81"/>
            <rFont val="Tahoma"/>
            <family val="2"/>
          </rPr>
          <t>correct placement, wrong orientation</t>
        </r>
      </text>
    </comment>
    <comment ref="B27" authorId="0" shapeId="0">
      <text>
        <r>
          <rPr>
            <b/>
            <sz val="9"/>
            <color indexed="81"/>
            <rFont val="Tahoma"/>
            <family val="2"/>
          </rPr>
          <t>correct placement, wrong orientation</t>
        </r>
      </text>
    </comment>
  </commentList>
</comments>
</file>

<file path=xl/sharedStrings.xml><?xml version="1.0" encoding="utf-8"?>
<sst xmlns="http://schemas.openxmlformats.org/spreadsheetml/2006/main" count="2123" uniqueCount="1476">
  <si>
    <t>TFR,TL</t>
  </si>
  <si>
    <t>TFR,BT</t>
  </si>
  <si>
    <t>TFR,TB</t>
  </si>
  <si>
    <t>(all preserved)</t>
  </si>
  <si>
    <t>(changes LF,RB,BL)</t>
  </si>
  <si>
    <t>(changes LF,RB)</t>
  </si>
  <si>
    <t>(changes RB,BL)</t>
  </si>
  <si>
    <t>(changes LF)</t>
  </si>
  <si>
    <t>(changes BL)</t>
  </si>
  <si>
    <t>(changes RB)</t>
  </si>
  <si>
    <t>TFR,RT</t>
  </si>
  <si>
    <t>CTM</t>
  </si>
  <si>
    <t>STM</t>
  </si>
  <si>
    <t>HTM</t>
  </si>
  <si>
    <t>QTM</t>
  </si>
  <si>
    <t>Magic</t>
  </si>
  <si>
    <t>RILI TIDA FIBO TIDO RILI</t>
  </si>
  <si>
    <t>TO BA TI FABO TI FO</t>
  </si>
  <si>
    <t>FA RA FI TA RO FO</t>
  </si>
  <si>
    <t>BO TO FOBI RI FABO RI</t>
  </si>
  <si>
    <t>(changes LF,BL)</t>
  </si>
  <si>
    <t>TA FA TA LO FA LA FI</t>
  </si>
  <si>
    <t>RO BO TI BA RA</t>
  </si>
  <si>
    <t>FA LA TI LO FO</t>
  </si>
  <si>
    <t>TO RO TO BA RO BO RI</t>
  </si>
  <si>
    <t>TA LO TI ROLA TI RA</t>
  </si>
  <si>
    <t>LA TA RALI FI ROLA FI</t>
  </si>
  <si>
    <t>RO FO RI TO FA RA</t>
  </si>
  <si>
    <t>FIBI TIDO RILA TIDA FIBI</t>
  </si>
  <si>
    <t>TI RO TO RA TO RO TA RA</t>
  </si>
  <si>
    <t>DANTA LA TA LO TA LA TO LO</t>
  </si>
  <si>
    <t>TO RO TI RA TO RO TA RA</t>
  </si>
  <si>
    <t>DAN LA TI LO TA LA TO LO</t>
  </si>
  <si>
    <t/>
  </si>
  <si>
    <t>TFR,TF</t>
  </si>
  <si>
    <t>TO RO TA RA TA RO TA RA TO RO TA RA</t>
  </si>
  <si>
    <t>TO FO RA FA RO TO RO TO RA</t>
  </si>
  <si>
    <t>RO TA RI DA RO TI RA DO RO</t>
  </si>
  <si>
    <t>RILI TADI ROLI TODI RILI</t>
  </si>
  <si>
    <t>RILA TO RILO DA FI DO</t>
  </si>
  <si>
    <t>TI RILA TODI RO TADI RILO</t>
  </si>
  <si>
    <t>RO TA LO FA LA FO RA</t>
  </si>
  <si>
    <t>RO BO LA BA LO TA RA</t>
  </si>
  <si>
    <t>RA TO RI BO TI BA RA</t>
  </si>
  <si>
    <t>RILA DO BA DA RALO TA RA</t>
  </si>
  <si>
    <t>DAN LA TO LO TO LA TO LO TA LA TO LO</t>
  </si>
  <si>
    <t>FO TO RO TA RA FA RO TA RA</t>
  </si>
  <si>
    <t>TA RO TO RI FO RO FA RO TA RA</t>
  </si>
  <si>
    <t>FIBI TODI FABI TADI FIBI</t>
  </si>
  <si>
    <t>TI FIBO TADI FA TODI FIBA</t>
  </si>
  <si>
    <t>FIBO TA FIBA DO RI DA</t>
  </si>
  <si>
    <t>LO FA LI TA LO TI FO</t>
  </si>
  <si>
    <t>FA LA BO LO BA TO FO</t>
  </si>
  <si>
    <t>FA TO BA RO BO RA FO</t>
  </si>
  <si>
    <t>FIBO DA LO DO FOBA TO FO</t>
  </si>
  <si>
    <t>TFR,TR</t>
  </si>
  <si>
    <t>RO TI RA TA RO TO RA</t>
  </si>
  <si>
    <t>FIBI TIDO RILO TIDA FIBI</t>
  </si>
  <si>
    <t>TADO RILA TA RILO TIDA FI</t>
  </si>
  <si>
    <t>TFR,FT</t>
  </si>
  <si>
    <t>YO LA TI LO TO LA TA LO</t>
  </si>
  <si>
    <t>RILI TIDA FIBA TIDO RILI</t>
  </si>
  <si>
    <t>TODA FIBO TO FIBA TIDO RI</t>
  </si>
  <si>
    <t>FA TI FO TO FA TA FO</t>
  </si>
  <si>
    <t>RTF,TB</t>
  </si>
  <si>
    <t>RO TO RA</t>
  </si>
  <si>
    <t>FTR,LT</t>
  </si>
  <si>
    <t>YO LA TA LO</t>
  </si>
  <si>
    <t>FA TA FO</t>
  </si>
  <si>
    <t>RTF,TL</t>
  </si>
  <si>
    <t>TA RO TO RA TO RO TO RA</t>
  </si>
  <si>
    <t>TI RO TA RA TA RO TO RA</t>
  </si>
  <si>
    <t>RA TO RI TO RA</t>
  </si>
  <si>
    <t>other slots</t>
  </si>
  <si>
    <t>FI TA LA TO LO FI</t>
  </si>
  <si>
    <t>RO TO FO TO FA RA</t>
  </si>
  <si>
    <t>FTR,BT</t>
  </si>
  <si>
    <t>DANTI LA TA LO TA LA TA LO</t>
  </si>
  <si>
    <t>DANTA LA TO LO TO LA TA LO</t>
  </si>
  <si>
    <t>YO LO TA LI TA LO</t>
  </si>
  <si>
    <t>RI TO BO TA BA RI</t>
  </si>
  <si>
    <t>FO TA FI TA FO</t>
  </si>
  <si>
    <t>RA TA RO FA TA FO</t>
  </si>
  <si>
    <t>RTF,TF</t>
  </si>
  <si>
    <t>RA TI RI TO RI TO RO</t>
  </si>
  <si>
    <t>RO TA RA TO RO TA RA TI RO TA RA</t>
  </si>
  <si>
    <t>DANTI LA TI LO DONTI RO TO RA</t>
  </si>
  <si>
    <t>RA TI RI TO RA</t>
  </si>
  <si>
    <t>RO TA BO TI BA TI RA</t>
  </si>
  <si>
    <t>DI ROLO TA RALA DI</t>
  </si>
  <si>
    <t>RO TO FO TI FA RA</t>
  </si>
  <si>
    <t>FTR,RT</t>
  </si>
  <si>
    <t>YO LO TI LI TA LI TA LA</t>
  </si>
  <si>
    <t>TA RO TI RA DANTI LA TA LO</t>
  </si>
  <si>
    <t>YO LA TO LO TA LA TO LO TI LA TO LO</t>
  </si>
  <si>
    <t>YO LO TI LI TA LO</t>
  </si>
  <si>
    <t>FA TO LA TI LO TI FO</t>
  </si>
  <si>
    <t>FO TI FI TA FO</t>
  </si>
  <si>
    <t>DI FABA TO FOBO DI</t>
  </si>
  <si>
    <t>FA TA RA TI RO FO</t>
  </si>
  <si>
    <t>RTF,TR</t>
  </si>
  <si>
    <t>TA RO TA RA TO RO TO RA</t>
  </si>
  <si>
    <t>FO TA FA RO TO RA</t>
  </si>
  <si>
    <t>RO TI FO RA FA RA</t>
  </si>
  <si>
    <t>RO TO BA TA RO BO RI</t>
  </si>
  <si>
    <t>FTR,FT</t>
  </si>
  <si>
    <t>DANTI LA TO LO TA LA TA LO</t>
  </si>
  <si>
    <t>TO FA TO FO TA FA TA FO</t>
  </si>
  <si>
    <t>RA TO RO FA TA FO</t>
  </si>
  <si>
    <t>FA TI RA FO RO FO</t>
  </si>
  <si>
    <t>FA TA LO TO FA LA FI</t>
  </si>
  <si>
    <t>RTF,FT</t>
  </si>
  <si>
    <t>DAN LA TO LO</t>
  </si>
  <si>
    <t>TA FA TO FO</t>
  </si>
  <si>
    <t>FTR,TR</t>
  </si>
  <si>
    <t>TO RO TA RA</t>
  </si>
  <si>
    <t>RTF,BT</t>
  </si>
  <si>
    <t>DANTI LA TI LO TI LA TO LO</t>
  </si>
  <si>
    <t>BI RI BO RI BO</t>
  </si>
  <si>
    <t>RALO FI ROLA FO TI FO</t>
  </si>
  <si>
    <t>FO RA BA RO FABO RO</t>
  </si>
  <si>
    <t>FA TA LA TI LO TA FO</t>
  </si>
  <si>
    <t>FTR,TL</t>
  </si>
  <si>
    <t>TA RO TI RA TI RO TA RA</t>
  </si>
  <si>
    <t>LI FI LA FI LA</t>
  </si>
  <si>
    <t>RA FO LO FA ROLA FA</t>
  </si>
  <si>
    <t>FOBA RI FABO RA TI RA</t>
  </si>
  <si>
    <t>RO TO BO TI BA TO RA</t>
  </si>
  <si>
    <t>TA RO TO RA TI RO TA RA</t>
  </si>
  <si>
    <t>RTF,LT</t>
  </si>
  <si>
    <t>DANTI LA TA LO TI LA TO LO</t>
  </si>
  <si>
    <t>FTR,TB</t>
  </si>
  <si>
    <t>RI BO TO BA TA RI</t>
  </si>
  <si>
    <t>TA RO FO RO FA RA</t>
  </si>
  <si>
    <t>TA FA RA FO RO FO</t>
  </si>
  <si>
    <t>TA BA TA FABO TO FO</t>
  </si>
  <si>
    <t>FI LA TA LO TO FI</t>
  </si>
  <si>
    <t>TO FA RA FA RO FO</t>
  </si>
  <si>
    <t>TO RO FO RA FA RA</t>
  </si>
  <si>
    <t>TO LO TO ROLA TA RA</t>
  </si>
  <si>
    <t>FTR,TF</t>
  </si>
  <si>
    <t>VA TO LO FA LA TA VO</t>
  </si>
  <si>
    <t>TO RA FO RO FA TO RO TO RA</t>
  </si>
  <si>
    <t>RA DA RO TA RA DO RO TO RO TA RA</t>
  </si>
  <si>
    <t>RO TI RA TO RO TO RA TO RO TA RA</t>
  </si>
  <si>
    <t>TA RA TO RO TA RO TO RA</t>
  </si>
  <si>
    <t>ROLO FO TO FA TA RALA</t>
  </si>
  <si>
    <t>ROLA BO LO TA BA RA</t>
  </si>
  <si>
    <t>RO FO TO FA TA RA</t>
  </si>
  <si>
    <t>FA TA RALA TA ROLO FO</t>
  </si>
  <si>
    <t>RO BO LO TA LA BA RA</t>
  </si>
  <si>
    <t>RTF,RT</t>
  </si>
  <si>
    <t>RO TA RA DANTA LA TA LO</t>
  </si>
  <si>
    <t>RI BA RA BO RA TI RO TA RA</t>
  </si>
  <si>
    <t>TO VO TO RO TA RAN TA RO TO RA</t>
  </si>
  <si>
    <t>YO FO TA FA TI LA TA LO</t>
  </si>
  <si>
    <t>DANTI LO TA LA TO LA TA LO</t>
  </si>
  <si>
    <t>FA LA BA TO BO LO FO</t>
  </si>
  <si>
    <t>FABA RA TA RO TO FOBO</t>
  </si>
  <si>
    <t>FA RA TA RO TO FO</t>
  </si>
  <si>
    <t>FABO LA BA LO TO FO</t>
  </si>
  <si>
    <t>RO TO FOBO TO FABA RA</t>
  </si>
  <si>
    <t>RTF,FR</t>
  </si>
  <si>
    <t>TO RO TO RA TI RO TO RA</t>
  </si>
  <si>
    <t>TA RO TI RA TO RO TO RA</t>
  </si>
  <si>
    <t>DANTI LA TO LO TI LA TO LO</t>
  </si>
  <si>
    <t>DA LA TO LO DO</t>
  </si>
  <si>
    <t>LO DA LA TO LO DO LA</t>
  </si>
  <si>
    <t>DI BA TI BO DI</t>
  </si>
  <si>
    <t>TADO BO TO BA DA</t>
  </si>
  <si>
    <t>RTF,RF</t>
  </si>
  <si>
    <t>TO FA TA FO TA RO TO RA</t>
  </si>
  <si>
    <t>DANTA LA TA LO FA LO FO LA</t>
  </si>
  <si>
    <t>DONTO RA TA VA TA RO TO VO</t>
  </si>
  <si>
    <t>DIN FAN LA FON TO LO TA LA</t>
  </si>
  <si>
    <t>TA RO TO FO RO FA RA</t>
  </si>
  <si>
    <t>RO TO RALO DO FO DA LA</t>
  </si>
  <si>
    <t>RO TO RALI DO FO DA LI</t>
  </si>
  <si>
    <t>FTR,FR</t>
  </si>
  <si>
    <t>TA RO TA RA TI RO TA RA</t>
  </si>
  <si>
    <t>DAN LA TO LO TI LA TA LO</t>
  </si>
  <si>
    <t>DANTI LA TI LO TA LA TA LO</t>
  </si>
  <si>
    <t>HAYO LA TA LO DO</t>
  </si>
  <si>
    <t>BA DO BO TA BA DA BO</t>
  </si>
  <si>
    <t>DO BO TA BA DA</t>
  </si>
  <si>
    <t>TODA LA TA LO DO</t>
  </si>
  <si>
    <t>DI LO TI LA DI</t>
  </si>
  <si>
    <t>FTR,RF</t>
  </si>
  <si>
    <t>TA RO TO RA DANTI LA TA LO</t>
  </si>
  <si>
    <t>DANTA FO TA FA TA LA TA LO</t>
  </si>
  <si>
    <t>DONTO FON RO FAN TA RA TO RO</t>
  </si>
  <si>
    <t>DANYO LO TO LA TO FAN LA FON</t>
  </si>
  <si>
    <t>TA RO TO RA TO FA TA FO</t>
  </si>
  <si>
    <t>TFR,FR</t>
  </si>
  <si>
    <t>(TO RO TA RA)×3</t>
  </si>
  <si>
    <t>RI TIDA FI TIDO RI</t>
  </si>
  <si>
    <t>TIDO RALO TI ROLA DA</t>
  </si>
  <si>
    <t>TIDA FOBA TI FABO DO</t>
  </si>
  <si>
    <t>TI RO FA LO FO RALA</t>
  </si>
  <si>
    <t>TI FA RO BA RA FOBO</t>
  </si>
  <si>
    <t>RI TO RI TO RI TI RI</t>
  </si>
  <si>
    <t>TFR,RF</t>
  </si>
  <si>
    <t>RO TA RA FA TI FO</t>
  </si>
  <si>
    <t>TA RA FO RO FA RO TA RA</t>
  </si>
  <si>
    <t>YA RA TO RA FO RO FA RO</t>
  </si>
  <si>
    <t>RO FO RA FA TA RA</t>
  </si>
  <si>
    <t>FA RA FO RO TO FO</t>
  </si>
  <si>
    <t>RDF,TR</t>
  </si>
  <si>
    <t>RO TO RA TA RO TO RA</t>
  </si>
  <si>
    <t>YO (LO FA LA FO)×2</t>
  </si>
  <si>
    <t>YO VO TA LA TO LO TA LA TO LON</t>
  </si>
  <si>
    <t>YO VO TA LA TO LON TA LA TO LO</t>
  </si>
  <si>
    <t>TA ROLA TI LO TA RA</t>
  </si>
  <si>
    <t>TA RO TI LO TA RALA</t>
  </si>
  <si>
    <t>FDR,FT</t>
  </si>
  <si>
    <t>YO LA TA LO TO LA TA LO</t>
  </si>
  <si>
    <t>(RA FO RO FA)×2</t>
  </si>
  <si>
    <t>VO TO RO TA RA TO RO TA RAN</t>
  </si>
  <si>
    <t>VO TO RO TA RAN TO RO TA RA</t>
  </si>
  <si>
    <t>FA TA FO TO FA TA FO</t>
  </si>
  <si>
    <t>TO FABO TI BA TO FO</t>
  </si>
  <si>
    <t>TO FA TI BA TO FOBO</t>
  </si>
  <si>
    <t>FDR,TR</t>
  </si>
  <si>
    <t>RO TA RA TO RO TA RA</t>
  </si>
  <si>
    <t>RO TA RI FO RO FA</t>
  </si>
  <si>
    <t>RDF,FT</t>
  </si>
  <si>
    <t>YO LA TO LO TA LA TO LO</t>
  </si>
  <si>
    <t>FA TO FI RA FA RO</t>
  </si>
  <si>
    <t>DFR,TR</t>
  </si>
  <si>
    <t>TA RA FO RO FA RO TO RA</t>
  </si>
  <si>
    <t>RA FA RO TO RO TA RA FO</t>
  </si>
  <si>
    <t>TA FA RO TO RA TA RA FO RO</t>
  </si>
  <si>
    <t>RI TA RA TO RI</t>
  </si>
  <si>
    <t>RO FOBA RO BO RA FA RA</t>
  </si>
  <si>
    <t>RA TI BA RA BO TI RO</t>
  </si>
  <si>
    <t>BI DA RA DO BI</t>
  </si>
  <si>
    <t>TADO RO TO RA DA</t>
  </si>
  <si>
    <t>DFR,FT</t>
  </si>
  <si>
    <t>TO RO TA RA DAN LA TO LO</t>
  </si>
  <si>
    <t>DANTI LO FA LA FO LA TA LO</t>
  </si>
  <si>
    <t>YA RO TO RO TO RO TA RA TA RA</t>
  </si>
  <si>
    <t>HO LA TO LO DA</t>
  </si>
  <si>
    <t>RDF,FR</t>
  </si>
  <si>
    <t>RA TI BA RO BO TI RO</t>
  </si>
  <si>
    <t>FO LO FO LA FA</t>
  </si>
  <si>
    <t>TODA FA TA FO DO</t>
  </si>
  <si>
    <t>LI DO FO DA LI</t>
  </si>
  <si>
    <t>RA BA RA BO RO</t>
  </si>
  <si>
    <t>FA TA FOBA DA RA DO BO</t>
  </si>
  <si>
    <t>TO FA TA RA FA RO FO</t>
  </si>
  <si>
    <t>FA TA FOBI DA RA DO BI</t>
  </si>
  <si>
    <t>TIDI LO TADO FOBI TADO ROLI</t>
  </si>
  <si>
    <t>TIDI BA TODA RALI TODA FABI</t>
  </si>
  <si>
    <t>RO TA RA TO RO TI RA TO RO TA RA</t>
  </si>
  <si>
    <t>RDF,RF</t>
  </si>
  <si>
    <t>RO TA VO TA RAN TI RON TO RAN</t>
  </si>
  <si>
    <t>RO TA RA DANTA LA TA LO TA LA TO LO</t>
  </si>
  <si>
    <t>RO TO RA YA RO TA RA TO RA TA RO</t>
  </si>
  <si>
    <t>FDR,FR</t>
  </si>
  <si>
    <t>RO TA RA TA RO TO RA TI RO TA RA</t>
  </si>
  <si>
    <t>FDR,RF</t>
  </si>
  <si>
    <t>RON TA RAN TI RON TO VA TO RA</t>
  </si>
  <si>
    <t>RO TA RI TA RO YO LA TA LO</t>
  </si>
  <si>
    <t>DFR,RF</t>
  </si>
  <si>
    <t>RO TI RA TO RO TI RA TO FA TA FO</t>
  </si>
  <si>
    <t>RA FO RO FA RA TI RI TO RI TO RO</t>
  </si>
  <si>
    <t>RO TA RA DON RA TI RO TI RA TO RO</t>
  </si>
  <si>
    <t>DO RA FO RO FA RO TA RA DA</t>
  </si>
  <si>
    <t>FA RALO FA LA FO RO FO</t>
  </si>
  <si>
    <t>RO TA RA FA LA TI LO FO</t>
  </si>
  <si>
    <t>RO TA RALO FA LA TI FO</t>
  </si>
  <si>
    <t>RO TI BA RA FABO TA FO</t>
  </si>
  <si>
    <t>RALI TODA FABI TIDA LA DI</t>
  </si>
  <si>
    <t>DI ROLA TIDA FIBA TIDA RALO</t>
  </si>
  <si>
    <t>RO TA FO RI TO FA RA</t>
  </si>
  <si>
    <t>RI BA TO RI BO TA RI</t>
  </si>
  <si>
    <t>FI TA LO FI TO LA FI</t>
  </si>
  <si>
    <t>DO RA TO RO BO TO BA DA</t>
  </si>
  <si>
    <t>DI BA TO BO LO TO LA DI</t>
  </si>
  <si>
    <t>DA LA TO LO FO TO FA DO</t>
  </si>
  <si>
    <t>I didn't finished checking all 9c</t>
  </si>
  <si>
    <t>TFR,BR</t>
  </si>
  <si>
    <t>TA RA TO RI TA RA</t>
  </si>
  <si>
    <t>DAN RO TA RA TI LA TO LO</t>
  </si>
  <si>
    <t>TA FABO TI FOBA</t>
  </si>
  <si>
    <t>= Taso Risa</t>
  </si>
  <si>
    <t>RO FO RI FA RA</t>
  </si>
  <si>
    <t>TFR,RB</t>
  </si>
  <si>
    <t>YO RA FO RI TA RA TI FA</t>
  </si>
  <si>
    <t>DIN LO FA LA FO LO TO LA</t>
  </si>
  <si>
    <t>TO RA TO RO TA RA TA RO YO LA TO LO</t>
  </si>
  <si>
    <t>TI RA TO RO TA RA TO RO YO LA TO LO</t>
  </si>
  <si>
    <t>BA RO BI TA BA TI RA</t>
  </si>
  <si>
    <t>FA RA FI TO RO FO</t>
  </si>
  <si>
    <t>FABA ROLI BO RALI TO FOBO</t>
  </si>
  <si>
    <t>TFR,FL</t>
  </si>
  <si>
    <t>DANTI LO TA LI TO LO</t>
  </si>
  <si>
    <t>TO LA TO LO TI RO TA RA</t>
  </si>
  <si>
    <t>FA RA FI RO FO</t>
  </si>
  <si>
    <t>TO ROLA TI RALO</t>
  </si>
  <si>
    <t>= Tova Fivo</t>
  </si>
  <si>
    <t>TFR,LF</t>
  </si>
  <si>
    <t>LO FA LI TO LO TI FO</t>
  </si>
  <si>
    <t>DONTO RA FO RO FA RA TA RO</t>
  </si>
  <si>
    <t>DAN LO TA LA TO LO TO LA YA RO TA RA</t>
  </si>
  <si>
    <t>DANTA LO TA LA TO LO TA LA YA RO TA RA</t>
  </si>
  <si>
    <t>RO FO RI TA FA RA</t>
  </si>
  <si>
    <t>ROLO FABI LA FOBI TA RALA</t>
  </si>
  <si>
    <t>DIN LI TON LI TAN LI</t>
  </si>
  <si>
    <t>DONYA RO TA RA TO RO TA VOXA TI LA</t>
  </si>
  <si>
    <t>DONTO RI TAN RI TON RI</t>
  </si>
  <si>
    <t>DONTI LA TO LO TA LA TO VOXA TI RO</t>
  </si>
  <si>
    <t>DA LO TODO FA DA LA DO</t>
  </si>
  <si>
    <t>DO BA TADA RO DO BO DA</t>
  </si>
  <si>
    <t>TBL,BL</t>
  </si>
  <si>
    <t>TI RI DO BI DA RI</t>
  </si>
  <si>
    <t>TBL,LB</t>
  </si>
  <si>
    <t>YI LO FA TO FO LA</t>
  </si>
  <si>
    <t>YA RA FO TA FA RO</t>
  </si>
  <si>
    <t>RO TON RA TO RO TAN RA</t>
  </si>
  <si>
    <t>RO BA TO BO RA</t>
  </si>
  <si>
    <t>RTF,BR</t>
  </si>
  <si>
    <t>RA TA RI TO RA</t>
  </si>
  <si>
    <t>YO RA FI RO FI</t>
  </si>
  <si>
    <t>BA RI BO RI</t>
  </si>
  <si>
    <t>RTF,RB</t>
  </si>
  <si>
    <t>YO LO TON LO TAN LA</t>
  </si>
  <si>
    <t>RA TO RO DAN LA TO LO</t>
  </si>
  <si>
    <t>YO RO TO RA DAN LO TO LA</t>
  </si>
  <si>
    <t>YI LA TO LONLO TO LA TA VO</t>
  </si>
  <si>
    <t>FO DO RO DA FA</t>
  </si>
  <si>
    <t>RTF,FL</t>
  </si>
  <si>
    <t>TA LA TA ROLO TA RA</t>
  </si>
  <si>
    <t>DONTO RA TA RI TO RI TA RO</t>
  </si>
  <si>
    <t>TA LA TO RO TO RALO</t>
  </si>
  <si>
    <t>TI LO TA FI LA FI</t>
  </si>
  <si>
    <t>RO TO FI RO FI RA</t>
  </si>
  <si>
    <t>RALA TO RI TO RALO</t>
  </si>
  <si>
    <t>RTF,LF</t>
  </si>
  <si>
    <t>FO TI FA RO TO RA</t>
  </si>
  <si>
    <t>YO LO TI LA YO LO TO LA</t>
  </si>
  <si>
    <t>TI LA TO LO YO LA TI LO</t>
  </si>
  <si>
    <t>DIN RA TO RO YA LA TI LO</t>
  </si>
  <si>
    <t>RO TO FO TA FA RA</t>
  </si>
  <si>
    <t>LTB,BL</t>
  </si>
  <si>
    <t>DONYA RO TO VOXA TO LA</t>
  </si>
  <si>
    <t>DANYO RO TI RA TA LO TO LA</t>
  </si>
  <si>
    <t>DON LA TO VOXA TO RO</t>
  </si>
  <si>
    <t>TO LO TO ROLA TO RA</t>
  </si>
  <si>
    <t>TI FO DI BO DI FA</t>
  </si>
  <si>
    <t>LTB,LB</t>
  </si>
  <si>
    <t>DIN RA FO RO FA LO TO LA</t>
  </si>
  <si>
    <t>DONTO LA BO TO BA LO</t>
  </si>
  <si>
    <t>TI BA RO TO RA BO</t>
  </si>
  <si>
    <t>DANTI RO TO RALA TO LO</t>
  </si>
  <si>
    <t>TI RO TO RI TA RI TO RA</t>
  </si>
  <si>
    <t>RA TI RO FA TA FO</t>
  </si>
  <si>
    <t>YO FA TI FO LA TA LO</t>
  </si>
  <si>
    <t>DONTO LA TO LO YO RO TI RA</t>
  </si>
  <si>
    <t>YO LO TO LI TA LO</t>
  </si>
  <si>
    <t>FTR,BR</t>
  </si>
  <si>
    <t>FTR,RB</t>
  </si>
  <si>
    <t>TO BO TA FA TA FOBA</t>
  </si>
  <si>
    <t>TI BA TO RI BO RI</t>
  </si>
  <si>
    <t>FA TA RI FA RI FO</t>
  </si>
  <si>
    <t>FOBO TA FI TA FOBA</t>
  </si>
  <si>
    <t>FA TA RA TO RO FO</t>
  </si>
  <si>
    <t>FTR,FL</t>
  </si>
  <si>
    <t>LO FI LA FI</t>
  </si>
  <si>
    <t>FTR,LF</t>
  </si>
  <si>
    <t>RA TAN RA TON RO</t>
  </si>
  <si>
    <t>LA TA LO DANTI LA TA LO</t>
  </si>
  <si>
    <t>YO LO TA LA DON RO TA RA</t>
  </si>
  <si>
    <t>YA RO TA RANRA TA RO TO VO</t>
  </si>
  <si>
    <t>RA DA FA DO RO</t>
  </si>
  <si>
    <t>BTL,BL</t>
  </si>
  <si>
    <t>BTL,LB</t>
  </si>
  <si>
    <t>DANYO RO TA VOXA TA LA</t>
  </si>
  <si>
    <t>DONTI LA TA VOXA TA RO</t>
  </si>
  <si>
    <t>DON LA TI LO TO RA TA RO</t>
  </si>
  <si>
    <t>TA LO TA ROLA TA RA</t>
  </si>
  <si>
    <t>TI RA DI LA DI RO</t>
  </si>
  <si>
    <t>DIN RO BA TA BO RA</t>
  </si>
  <si>
    <t>DONTO LO FA LA FO RA TA RO</t>
  </si>
  <si>
    <t>TI LO FA TA FO LA</t>
  </si>
  <si>
    <t>DBR,RT</t>
  </si>
  <si>
    <t>DANTI RO TA RALA TO LO</t>
  </si>
  <si>
    <t>TO BO TO FA TA FOBA</t>
  </si>
  <si>
    <t>DBR,TR</t>
  </si>
  <si>
    <t>YI LA TI LO TA LO TO LA</t>
  </si>
  <si>
    <t>DIN LA TO LO TI LO TA LA</t>
  </si>
  <si>
    <t>BA RA BO RA BA RO BO</t>
  </si>
  <si>
    <t>TI RA TA RILO TA RALA</t>
  </si>
  <si>
    <t>FABI RALI FA ROLI FOBI</t>
  </si>
  <si>
    <t>RDB,RT</t>
  </si>
  <si>
    <t>YI LA TA LO TI FAN LA FON</t>
  </si>
  <si>
    <t>DANTA RO TA RA TO LA TA LO</t>
  </si>
  <si>
    <t>RA TA RO TI FA TA FO</t>
  </si>
  <si>
    <t>RA TA RO FABA TO FOBO</t>
  </si>
  <si>
    <t>TO RILO FIBA DI FIBO RILA</t>
  </si>
  <si>
    <t>FABI TO RILI DO RILI FO</t>
  </si>
  <si>
    <t>RDB,TR</t>
  </si>
  <si>
    <t>DANYO LA TA LI TI LA</t>
  </si>
  <si>
    <t>DAN RO TA RA DONTO RO TA RA</t>
  </si>
  <si>
    <t>TA RA TA RI TI RA</t>
  </si>
  <si>
    <t>BDR,RT</t>
  </si>
  <si>
    <t>BDR,TR</t>
  </si>
  <si>
    <t>YO VAXO TO VOXA</t>
  </si>
  <si>
    <t>YO RO TO RA TA LA TO LO</t>
  </si>
  <si>
    <t>YI LA TO LI FO TO FA LA</t>
  </si>
  <si>
    <t>FABO TO FOBA</t>
  </si>
  <si>
    <t>= Sorosa</t>
  </si>
  <si>
    <t>DANTI RO TO RA YA RO TO RA</t>
  </si>
  <si>
    <t>DONYA LA TO LO TO LO TO LA</t>
  </si>
  <si>
    <t>TA BO TO BA RO TO RA</t>
  </si>
  <si>
    <t>TI BI RILA BI RILO</t>
  </si>
  <si>
    <t>TADA ROLA TO RALO DO</t>
  </si>
  <si>
    <t>TI FIBI LO FI LA BI</t>
  </si>
  <si>
    <t>TI FIBI DO LO DA FIBI</t>
  </si>
  <si>
    <t>= Tisi Toro Tasi</t>
  </si>
  <si>
    <t>YA RO TI RA TO RA TA RO</t>
  </si>
  <si>
    <t>DONTO RO TA RA TI RA TO RO</t>
  </si>
  <si>
    <t>DFL,FT</t>
  </si>
  <si>
    <t>LO FO LA FO LO FA LA</t>
  </si>
  <si>
    <t>TI FO TO FIBA TO FOBO</t>
  </si>
  <si>
    <t>ROLI FOBI RO FABI RALI</t>
  </si>
  <si>
    <t>DFL,TF</t>
  </si>
  <si>
    <t>TA LA TO ROLO TA RA</t>
  </si>
  <si>
    <t>RO TA RO TO BO TA BA RI</t>
  </si>
  <si>
    <t>FA TI LO FO ROLA TO RA</t>
  </si>
  <si>
    <t>FA TO FOBA RO BO TI RA</t>
  </si>
  <si>
    <t>FOBI TADO ROLI TIDO BO DI</t>
  </si>
  <si>
    <t>ROLA TIDO FIBO TIDO RALO DI</t>
  </si>
  <si>
    <t>RO FO TA RI FA TO RA</t>
  </si>
  <si>
    <t>RI TO BA RI TA BO RI</t>
  </si>
  <si>
    <t>FI LO TA FI LA TO FI</t>
  </si>
  <si>
    <t>DO BO TA BA RA TA RO DA</t>
  </si>
  <si>
    <t>DI LO TA LA BA TA BO DI</t>
  </si>
  <si>
    <t>DA FO TA FA LA TA LO DO</t>
  </si>
  <si>
    <t>RO TA RA FI LA TA LO TO FI</t>
  </si>
  <si>
    <t>LO DO FOBI TADO ROLI DI</t>
  </si>
  <si>
    <t>RO FO TO FO RO FI RA</t>
  </si>
  <si>
    <t>LI DO FO DO RO DI LI</t>
  </si>
  <si>
    <t>BI DI FO DO RO DO BI</t>
  </si>
  <si>
    <t>RO TA RA BI RI BO RI BO</t>
  </si>
  <si>
    <t>DO FA RA FO RO TO FO DA</t>
  </si>
  <si>
    <t>DA RO TO FO RO FA RA DO</t>
  </si>
  <si>
    <t>RO TA RO TI FO RI FA TI RI</t>
  </si>
  <si>
    <t>TA LA TA RO TO RALO</t>
  </si>
  <si>
    <t>LDF,FT</t>
  </si>
  <si>
    <t>DONTI RO TA RA TA RA TO RO</t>
  </si>
  <si>
    <t>TO LA TA LO YO LA TA LO</t>
  </si>
  <si>
    <t>TO LA TA LO FA TA FO</t>
  </si>
  <si>
    <t>TI RILI DO BA DA RILI</t>
  </si>
  <si>
    <t>TODO FABO TA FOBA DA</t>
  </si>
  <si>
    <t>paste here Magic:</t>
  </si>
  <si>
    <t>paste here Alchemy:</t>
  </si>
  <si>
    <t>TI LI FIBO LI FIBA</t>
  </si>
  <si>
    <t>LDF,TF</t>
  </si>
  <si>
    <t>VAXO TA VOXA</t>
  </si>
  <si>
    <t>LA TA LO TO RO TA RA</t>
  </si>
  <si>
    <t>YA RO TA RI FA TA FO RO</t>
  </si>
  <si>
    <t>ROLA TA RALO</t>
  </si>
  <si>
    <t>= Vafavo</t>
  </si>
  <si>
    <t>FDL,FT</t>
  </si>
  <si>
    <t>DON RO TO RI TI RO</t>
  </si>
  <si>
    <t>TO LA TO LO DANTA LA TO LO</t>
  </si>
  <si>
    <t>TO FO TO FI TI FO</t>
  </si>
  <si>
    <t>YA RO TO RA TI FON RO FAN</t>
  </si>
  <si>
    <t>FDL,TF</t>
  </si>
  <si>
    <t>TI LA TO LO TA RO TO RA</t>
  </si>
  <si>
    <t>DBL,TL</t>
  </si>
  <si>
    <t>DONTI LA TO LO YA LO TI LA</t>
  </si>
  <si>
    <t>DANYO RA FO RO FA TI LO TO LA</t>
  </si>
  <si>
    <t>Εὕρηκα!:  7c  7s  8h 11q:  RA DA LI FI LI TADO RO       (changes RB,BL)</t>
  </si>
  <si>
    <t>Εὕρηκα!:  7c  7s  7h 10q:  RA DA LI FI LI DO RO         (changes BL)</t>
  </si>
  <si>
    <t>Εὕρηκα!:  7c  7s  9h 10q:  RALO FA DO FA DA ROLA FI     (all preserved)</t>
  </si>
  <si>
    <t>Εὕρηκα!:  7c  8s  9h  9q:  ROLO FA ROLA FO RA TA FO     (changes RB)</t>
  </si>
  <si>
    <t>Εὕρηκα!:  7c  7s  8h  9q:  LO FA LO BO LI TA FOBA       (changes RB,BL)</t>
  </si>
  <si>
    <t>Εὕρηκα!:  7c  7s  7h  8q:  LO FA LI TO LO TA FO         (all preserved)</t>
  </si>
  <si>
    <t>Εὕρηκα!:  7c  7s  7h  8q:  LO FA DO FA DA LA FI         (all preserved)</t>
  </si>
  <si>
    <t>Εὕρηκα!:  7c  7s  7h  8q:  FO TO FA TI RO TO RA         (all preserved)</t>
  </si>
  <si>
    <t>LO FA LI TO LO TA FO</t>
  </si>
  <si>
    <t>TA FIBA RILO DI RILA FIBO</t>
  </si>
  <si>
    <t>FO TO FA ROLO TA RALA</t>
  </si>
  <si>
    <t>RO TA BA TO BO TI RA</t>
  </si>
  <si>
    <t>ROLO BI LA BI TI RALA</t>
  </si>
  <si>
    <t>BI RO BI TI RA</t>
  </si>
  <si>
    <t>DBL,BT</t>
  </si>
  <si>
    <t>DONYA RO TA RA YO RA TI RO</t>
  </si>
  <si>
    <t>DON LO FA LA FO TI RA TA RO</t>
  </si>
  <si>
    <t>BDL,TL</t>
  </si>
  <si>
    <t>YI RO TA VOXA TI LA</t>
  </si>
  <si>
    <t>RO BA TI BO RA</t>
  </si>
  <si>
    <t>BDL,BT</t>
  </si>
  <si>
    <t>YA LA TA LO TA RA TA RO</t>
  </si>
  <si>
    <t>YI RA FO RO FA LO TI LA</t>
  </si>
  <si>
    <t>TO LO TA LA FA TI FO</t>
  </si>
  <si>
    <t>LI FA LI TI FO</t>
  </si>
  <si>
    <t>FABA LI BO LI TI FOBO</t>
  </si>
  <si>
    <t>BA TA BO TA FA TA FO</t>
  </si>
  <si>
    <t>ROLA BO LO BA TI RA</t>
  </si>
  <si>
    <t>LDB,TL</t>
  </si>
  <si>
    <t>YI RO TA RA TO LO TO LA</t>
  </si>
  <si>
    <t>YA LO FA LA FO RA TI RO</t>
  </si>
  <si>
    <t>TA LO TI ROLA TO RA</t>
  </si>
  <si>
    <t>LDB,BT</t>
  </si>
  <si>
    <t>YA LA TO VOXA TI RO</t>
  </si>
  <si>
    <t>LO FA TI FO LA</t>
  </si>
  <si>
    <t>LO TO LA TO RO TO RA</t>
  </si>
  <si>
    <t>DFR,BR</t>
  </si>
  <si>
    <t>RI TA RI TO RI</t>
  </si>
  <si>
    <t xml:space="preserve">(all preserved) </t>
  </si>
  <si>
    <t>RA BA RI BO RO</t>
  </si>
  <si>
    <t>RI TADO BI DA</t>
  </si>
  <si>
    <t>DA FI TADO RI</t>
  </si>
  <si>
    <t>DFR,RB</t>
  </si>
  <si>
    <t>YO RA TAN RO TON RO</t>
  </si>
  <si>
    <t>FA RA TO RO FO</t>
  </si>
  <si>
    <t>DFR,FL</t>
  </si>
  <si>
    <t>YO LI TO LI TA LI</t>
  </si>
  <si>
    <t>FO LO FI LA FA</t>
  </si>
  <si>
    <t>RI TODA FI DO</t>
  </si>
  <si>
    <t>DO FI TODA LI</t>
  </si>
  <si>
    <t>DFR,LF</t>
  </si>
  <si>
    <t>LO TON LA TAN LA</t>
  </si>
  <si>
    <t>RO FO TA FA RA</t>
  </si>
  <si>
    <t>RA FO RI TA RI FA RO</t>
  </si>
  <si>
    <t>DFL,LF</t>
  </si>
  <si>
    <t>RO FO TO FA TI RA</t>
  </si>
  <si>
    <t>LO FA LA FO RO TA RA</t>
  </si>
  <si>
    <t>YO RA FO RO FA LA TO LO</t>
  </si>
  <si>
    <t>YO LO FA LI TO LI FO LA</t>
  </si>
  <si>
    <t>RA TA RO FA TI FO</t>
  </si>
  <si>
    <t>DBL,BL</t>
  </si>
  <si>
    <t>ROLO TI RALA</t>
  </si>
  <si>
    <t>RI BI RI BI</t>
  </si>
  <si>
    <t>FI LI FI LI</t>
  </si>
  <si>
    <t>YO RALA TI ROLO</t>
  </si>
  <si>
    <r>
      <rPr>
        <b/>
        <sz val="11"/>
        <color theme="1"/>
        <rFont val="Calibri"/>
        <family val="2"/>
        <scheme val="minor"/>
      </rPr>
      <t>Section 1B</t>
    </r>
    <r>
      <rPr>
        <sz val="11"/>
        <color theme="1"/>
        <rFont val="Calibri"/>
        <family val="2"/>
        <scheme val="minor"/>
      </rPr>
      <t xml:space="preserve"> -
1 piece in the
correct slot</t>
    </r>
    <r>
      <rPr>
        <b/>
        <sz val="11"/>
        <color theme="1"/>
        <rFont val="Calibri"/>
        <family val="2"/>
        <scheme val="minor"/>
      </rPr>
      <t/>
    </r>
  </si>
  <si>
    <r>
      <rPr>
        <b/>
        <sz val="11"/>
        <color theme="1"/>
        <rFont val="Calibri"/>
        <family val="2"/>
        <scheme val="minor"/>
      </rPr>
      <t>Section 1C</t>
    </r>
    <r>
      <rPr>
        <sz val="11"/>
        <color theme="1"/>
        <rFont val="Calibri"/>
        <family val="2"/>
        <scheme val="minor"/>
      </rPr>
      <t xml:space="preserve"> -
both pieces in
the correct slot</t>
    </r>
  </si>
  <si>
    <r>
      <rPr>
        <b/>
        <sz val="11"/>
        <color theme="1"/>
        <rFont val="Calibri"/>
        <family val="2"/>
        <scheme val="minor"/>
      </rPr>
      <t>Section 2A</t>
    </r>
    <r>
      <rPr>
        <sz val="11"/>
        <color theme="1"/>
        <rFont val="Calibri"/>
        <family val="2"/>
        <scheme val="minor"/>
      </rPr>
      <t xml:space="preserve"> -
</t>
    </r>
    <r>
      <rPr>
        <b/>
        <sz val="11"/>
        <color theme="1"/>
        <rFont val="Calibri"/>
        <family val="2"/>
        <scheme val="minor"/>
      </rPr>
      <t>Edge</t>
    </r>
    <r>
      <rPr>
        <sz val="11"/>
        <color theme="1"/>
        <rFont val="Calibri"/>
        <family val="2"/>
        <scheme val="minor"/>
      </rPr>
      <t xml:space="preserve"> is in the
wrong slot</t>
    </r>
  </si>
  <si>
    <r>
      <rPr>
        <b/>
        <sz val="11"/>
        <color theme="1"/>
        <rFont val="Calibri"/>
        <family val="2"/>
        <scheme val="minor"/>
      </rPr>
      <t>Section 3</t>
    </r>
    <r>
      <rPr>
        <sz val="11"/>
        <color theme="1"/>
        <rFont val="Calibri"/>
        <family val="2"/>
        <scheme val="minor"/>
      </rPr>
      <t xml:space="preserve"> -
other easy
cases</t>
    </r>
  </si>
  <si>
    <r>
      <t xml:space="preserve">white sticker
faces </t>
    </r>
    <r>
      <rPr>
        <b/>
        <sz val="11"/>
        <color theme="1"/>
        <rFont val="Calibri"/>
        <family val="2"/>
        <scheme val="minor"/>
      </rPr>
      <t>up</t>
    </r>
  </si>
  <si>
    <r>
      <t xml:space="preserve">White sticker
faces </t>
    </r>
    <r>
      <rPr>
        <b/>
        <sz val="11"/>
        <color theme="1"/>
        <rFont val="Calibri"/>
        <family val="2"/>
        <scheme val="minor"/>
      </rPr>
      <t>Up</t>
    </r>
  </si>
  <si>
    <r>
      <t xml:space="preserve">White sticker
faces </t>
    </r>
    <r>
      <rPr>
        <b/>
        <sz val="11"/>
        <color theme="1"/>
        <rFont val="Calibri"/>
        <family val="2"/>
        <scheme val="minor"/>
      </rPr>
      <t>Right</t>
    </r>
  </si>
  <si>
    <r>
      <t xml:space="preserve">White sticker
faces </t>
    </r>
    <r>
      <rPr>
        <b/>
        <sz val="11"/>
        <color theme="1"/>
        <rFont val="Calibri"/>
        <family val="2"/>
        <scheme val="minor"/>
      </rPr>
      <t>Front</t>
    </r>
  </si>
  <si>
    <r>
      <t xml:space="preserve">Corner in the
</t>
    </r>
    <r>
      <rPr>
        <b/>
        <sz val="11"/>
        <color theme="1"/>
        <rFont val="Calibri"/>
        <family val="2"/>
        <scheme val="minor"/>
      </rPr>
      <t>Right</t>
    </r>
    <r>
      <rPr>
        <sz val="11"/>
        <color theme="1"/>
        <rFont val="Calibri"/>
        <family val="2"/>
        <scheme val="minor"/>
      </rPr>
      <t xml:space="preserve"> slot</t>
    </r>
  </si>
  <si>
    <r>
      <t xml:space="preserve">Corner in the
</t>
    </r>
    <r>
      <rPr>
        <b/>
        <sz val="11"/>
        <color theme="1"/>
        <rFont val="Calibri"/>
        <family val="2"/>
        <scheme val="minor"/>
      </rPr>
      <t>Left</t>
    </r>
    <r>
      <rPr>
        <sz val="11"/>
        <color theme="1"/>
        <rFont val="Calibri"/>
        <family val="2"/>
        <scheme val="minor"/>
      </rPr>
      <t xml:space="preserve"> slot</t>
    </r>
  </si>
  <si>
    <r>
      <t xml:space="preserve">Corner in the
</t>
    </r>
    <r>
      <rPr>
        <b/>
        <sz val="11"/>
        <color theme="1"/>
        <rFont val="Calibri"/>
        <family val="2"/>
        <scheme val="minor"/>
      </rPr>
      <t>Back</t>
    </r>
    <r>
      <rPr>
        <sz val="11"/>
        <color theme="1"/>
        <rFont val="Calibri"/>
        <family val="2"/>
        <scheme val="minor"/>
      </rPr>
      <t xml:space="preserve"> slot</t>
    </r>
  </si>
  <si>
    <t>combo</t>
  </si>
  <si>
    <t>section</t>
  </si>
  <si>
    <t>sub-section</t>
  </si>
  <si>
    <r>
      <rPr>
        <b/>
        <sz val="11"/>
        <color theme="1"/>
        <rFont val="Calibri"/>
        <family val="2"/>
        <scheme val="minor"/>
      </rPr>
      <t>Edge</t>
    </r>
    <r>
      <rPr>
        <sz val="11"/>
        <color theme="1"/>
        <rFont val="Calibri"/>
        <family val="2"/>
        <scheme val="minor"/>
      </rPr>
      <t xml:space="preserve"> in
the slot</t>
    </r>
  </si>
  <si>
    <r>
      <rPr>
        <b/>
        <sz val="11"/>
        <color theme="1"/>
        <rFont val="Calibri"/>
        <family val="2"/>
        <scheme val="minor"/>
      </rPr>
      <t>Corner</t>
    </r>
    <r>
      <rPr>
        <sz val="11"/>
        <color theme="1"/>
        <rFont val="Calibri"/>
        <family val="2"/>
        <scheme val="minor"/>
      </rPr>
      <t xml:space="preserve"> in
the slot</t>
    </r>
  </si>
  <si>
    <t>= Ratan Raton Ro</t>
  </si>
  <si>
    <r>
      <t xml:space="preserve">Section 1A -
</t>
    </r>
    <r>
      <rPr>
        <sz val="11"/>
        <color theme="1"/>
        <rFont val="Calibri"/>
        <family val="2"/>
        <scheme val="minor"/>
      </rPr>
      <t>both pieces
on top</t>
    </r>
  </si>
  <si>
    <r>
      <rPr>
        <b/>
        <sz val="11"/>
        <color theme="1"/>
        <rFont val="Calibri"/>
        <family val="2"/>
        <scheme val="minor"/>
      </rPr>
      <t>Section 2B</t>
    </r>
    <r>
      <rPr>
        <sz val="11"/>
        <color theme="1"/>
        <rFont val="Calibri"/>
        <family val="2"/>
        <scheme val="minor"/>
      </rPr>
      <t xml:space="preserve"> -
</t>
    </r>
    <r>
      <rPr>
        <b/>
        <sz val="11"/>
        <color theme="1"/>
        <rFont val="Calibri"/>
        <family val="2"/>
        <scheme val="minor"/>
      </rPr>
      <t>Corner</t>
    </r>
    <r>
      <rPr>
        <sz val="11"/>
        <color theme="1"/>
        <rFont val="Calibri"/>
        <family val="2"/>
        <scheme val="minor"/>
      </rPr>
      <t xml:space="preserve"> is in
the wrong slot</t>
    </r>
  </si>
  <si>
    <t>Corner is
solved</t>
  </si>
  <si>
    <t>Pair in the
wrong slot</t>
  </si>
  <si>
    <t xml:space="preserve"> 3c  5s  5h  6q:  YO RALA TI ROLO</t>
  </si>
  <si>
    <t>TFR,LT</t>
  </si>
  <si>
    <t>FA TA FA LO FO LA TI FO</t>
  </si>
  <si>
    <t>FA TO FO DA FO TA FA DO</t>
  </si>
  <si>
    <t>RO TO RO BA RA BO TI RA</t>
  </si>
  <si>
    <t>RO TA RA DO RA TO RO DA</t>
  </si>
  <si>
    <t>LO TA LA TO RO TO RA</t>
  </si>
  <si>
    <r>
      <t xml:space="preserve">white sticker
faces </t>
    </r>
    <r>
      <rPr>
        <b/>
        <sz val="11"/>
        <color theme="1"/>
        <rFont val="Calibri"/>
        <family val="2"/>
        <scheme val="minor"/>
      </rPr>
      <t>side/front</t>
    </r>
    <r>
      <rPr>
        <sz val="11"/>
        <color theme="1"/>
        <rFont val="Calibri"/>
        <family val="2"/>
        <scheme val="minor"/>
      </rPr>
      <t xml:space="preserve">,
stickers on U face
are </t>
    </r>
    <r>
      <rPr>
        <b/>
        <sz val="11"/>
        <color theme="1"/>
        <rFont val="Calibri"/>
        <family val="2"/>
        <scheme val="minor"/>
      </rPr>
      <t>different:</t>
    </r>
  </si>
  <si>
    <r>
      <t xml:space="preserve">white sticker
faces </t>
    </r>
    <r>
      <rPr>
        <b/>
        <sz val="11"/>
        <color theme="1"/>
        <rFont val="Calibri"/>
        <family val="2"/>
        <scheme val="minor"/>
      </rPr>
      <t>side/front</t>
    </r>
    <r>
      <rPr>
        <sz val="11"/>
        <color theme="1"/>
        <rFont val="Calibri"/>
        <family val="2"/>
        <scheme val="minor"/>
      </rPr>
      <t xml:space="preserve">,
stickers on U face
are the </t>
    </r>
    <r>
      <rPr>
        <b/>
        <sz val="11"/>
        <color theme="1"/>
        <rFont val="Calibri"/>
        <family val="2"/>
        <scheme val="minor"/>
      </rPr>
      <t>same</t>
    </r>
    <r>
      <rPr>
        <sz val="11"/>
        <color theme="1"/>
        <rFont val="Calibri"/>
        <family val="2"/>
        <scheme val="minor"/>
      </rPr>
      <t>:</t>
    </r>
  </si>
  <si>
    <t>TA LO TO LA FA TA FO</t>
  </si>
  <si>
    <t>= Ronti Lati (Xa)</t>
  </si>
  <si>
    <t>JPerm's (http://bit.ly/bestf2l)</t>
  </si>
  <si>
    <t>Rick Ostidich's (www.rickostidich.com)</t>
  </si>
  <si>
    <t>non ho cercato tutti gli 8c</t>
  </si>
  <si>
    <t>TO RO TA BO TI BA TO RA</t>
  </si>
  <si>
    <t>RO BO LA TO BA LO TA RA</t>
  </si>
  <si>
    <t>TO RA DO BA TO BO DA RO</t>
  </si>
  <si>
    <t>ma visto che c'è questo, basta cercare tutti gli 8h - fatto.</t>
  </si>
  <si>
    <t>FA TO FO RI BO TO BA TA RI</t>
  </si>
  <si>
    <t>potrebbe esserci un 9c 10s 10h 10q</t>
  </si>
  <si>
    <t>potrebbe esserci un 9c 10s 10h 10q, o 9c 9s 10h 10q</t>
  </si>
  <si>
    <t>RO TA RA FA TA LA TI LO TA FO</t>
  </si>
  <si>
    <t>LO DO FA RA FO RO TO FO DA LA</t>
  </si>
  <si>
    <t>però ho cercato fino a 11q e fino a 9h (ma non 10h), manca da cercare 9s</t>
  </si>
  <si>
    <t>però ho cercato fino a 11q e fino a 9h (ma non 10h), e fino a 9s</t>
  </si>
  <si>
    <t>(sarà come quello sopra, che è simmetrico)</t>
  </si>
  <si>
    <t>però ho cercato fino a 11q e fino a 10h e fino a 9s</t>
  </si>
  <si>
    <t>RO TO BA TA BO RA FA TA FO</t>
  </si>
  <si>
    <t>LO FA TO LA FO RO TO RA</t>
  </si>
  <si>
    <t>TO BO TO RA BO RO BA RO</t>
  </si>
  <si>
    <t>potrebbe esserci un 9c 10s 10h 10q, o 9c 10÷11s 10÷11h 11q</t>
  </si>
  <si>
    <t>bisogna cercare tutti i 9c che abbiano lunghezza massima 11q (invece di 36q)</t>
  </si>
  <si>
    <t>bisogna cercare tutti i 9c che abbiano lunghezza massima 10q</t>
  </si>
  <si>
    <t>cercato con caso speciale XTM, non ce ne sono!</t>
  </si>
  <si>
    <t>(the three 9c 9h
cases are here)</t>
  </si>
  <si>
    <t>infatti, cercato con XTM, non ce ne sono!</t>
  </si>
  <si>
    <t>ho cercato, di 9c 10q e 9 11q non ce ne sono.</t>
  </si>
  <si>
    <t>se c'è un 9c 12q potrebbe essere un'alternativa al 9c 13q</t>
  </si>
  <si>
    <t>maximum</t>
  </si>
  <si>
    <t>average</t>
  </si>
  <si>
    <t>minimum</t>
  </si>
  <si>
    <r>
      <t xml:space="preserve">preserving Left </t>
    </r>
    <r>
      <rPr>
        <b/>
        <sz val="16"/>
        <color theme="1"/>
        <rFont val="Calibri"/>
        <family val="2"/>
        <scheme val="minor"/>
      </rPr>
      <t>and</t>
    </r>
    <r>
      <rPr>
        <sz val="16"/>
        <color theme="1"/>
        <rFont val="Calibri"/>
        <family val="2"/>
        <scheme val="minor"/>
      </rPr>
      <t xml:space="preserve"> Right slots</t>
    </r>
  </si>
  <si>
    <t>preserving none (for first slot)</t>
  </si>
  <si>
    <r>
      <t xml:space="preserve">Combining the above, it results that after the first slot it is convenient to solve the </t>
    </r>
    <r>
      <rPr>
        <b/>
        <sz val="16"/>
        <color theme="1"/>
        <rFont val="Calibri"/>
        <family val="2"/>
        <scheme val="minor"/>
      </rPr>
      <t>Back</t>
    </r>
    <r>
      <rPr>
        <sz val="16"/>
        <color theme="1"/>
        <rFont val="Calibri"/>
        <family val="2"/>
        <scheme val="minor"/>
      </rPr>
      <t xml:space="preserve"> slot, then the other two in whichever order.</t>
    </r>
  </si>
  <si>
    <t>=2342/384, max 9c is for 3 cases, 8c for 19 cases, 7c for 141 cases</t>
  </si>
  <si>
    <t>=2182/384, max 8c is for 6 cases, 7c for 74 cases</t>
  </si>
  <si>
    <t>=2203/384, max 8c is for 6 cases, 7c for 82 cases</t>
  </si>
  <si>
    <t>=2203/384, max 7c is for 50 cases, 6c for 159 cases</t>
  </si>
  <si>
    <t>=2106/384, max 7c is for 40 cases, 6c for 166 cases</t>
  </si>
  <si>
    <t>=2036/384, max 7c is for 13 cases, 6c for 159 cases</t>
  </si>
  <si>
    <t>My program tested them all (in a single brutal-force run of all possible magics up to 9c - and seeing what changed with each); here are the results.</t>
  </si>
  <si>
    <r>
      <t xml:space="preserve">preserving Back slot </t>
    </r>
    <r>
      <rPr>
        <b/>
        <sz val="16"/>
        <color theme="1"/>
        <rFont val="Calibri"/>
        <family val="2"/>
        <scheme val="minor"/>
      </rPr>
      <t>and</t>
    </r>
    <r>
      <rPr>
        <sz val="16"/>
        <color theme="1"/>
        <rFont val="Calibri"/>
        <family val="2"/>
        <scheme val="minor"/>
      </rPr>
      <t xml:space="preserve"> another one</t>
    </r>
  </si>
  <si>
    <r>
      <t xml:space="preserve">preserving </t>
    </r>
    <r>
      <rPr>
        <b/>
        <sz val="16"/>
        <color theme="1"/>
        <rFont val="Calibri"/>
        <family val="2"/>
        <scheme val="minor"/>
      </rPr>
      <t>all</t>
    </r>
    <r>
      <rPr>
        <sz val="16"/>
        <color theme="1"/>
        <rFont val="Calibri"/>
        <family val="2"/>
        <scheme val="minor"/>
      </rPr>
      <t xml:space="preserve"> other 3 slots</t>
    </r>
  </si>
  <si>
    <t>preserving only Back slot</t>
  </si>
  <si>
    <r>
      <t xml:space="preserve">preserving only Left </t>
    </r>
    <r>
      <rPr>
        <b/>
        <sz val="16"/>
        <color theme="1"/>
        <rFont val="Calibri"/>
        <family val="2"/>
        <scheme val="minor"/>
      </rPr>
      <t>or</t>
    </r>
    <r>
      <rPr>
        <sz val="16"/>
        <color theme="1"/>
        <rFont val="Calibri"/>
        <family val="2"/>
        <scheme val="minor"/>
      </rPr>
      <t xml:space="preserve"> Right slot</t>
    </r>
  </si>
  <si>
    <t>other slots affected</t>
  </si>
  <si>
    <t>Totals for all 4 slots</t>
  </si>
  <si>
    <t>with only &lt;preserve all&gt; magics</t>
  </si>
  <si>
    <t>details</t>
  </si>
  <si>
    <t>(Slots change position when you rotate the cube, so that after the Front and Back slot, when you insert the Left you have to preserve the other 2 - which are now to the Left and the Right.)</t>
  </si>
  <si>
    <t>=8763/1536, max 31c in 13∙50∙6∙3 = 11ˈ700 cases over (8∙7∙6∙5)²∙6⁴ = 3ˈ657ˈ830ˈ400 total</t>
  </si>
  <si>
    <r>
      <t xml:space="preserve">The possible combinations are in total </t>
    </r>
    <r>
      <rPr>
        <b/>
        <sz val="16"/>
        <color theme="1"/>
        <rFont val="Calibri"/>
        <family val="2"/>
        <scheme val="minor"/>
      </rPr>
      <t>384</t>
    </r>
    <r>
      <rPr>
        <sz val="16"/>
        <color theme="1"/>
        <rFont val="Calibri"/>
        <family val="2"/>
        <scheme val="minor"/>
      </rPr>
      <t>: the corner can be in 8 places with 3 orientations, the edge can be in 8 places (the F2L Cross is already done) with 2 orientations; 8∙3∙8∙2 = 2⁷∙3 = 384.</t>
    </r>
  </si>
  <si>
    <r>
      <t xml:space="preserve">Here I have something to say: also the Cross (mentioned in the method name) is on the first 2 layers, so a better name for the "F2L" part is "F2L Slots", or simply </t>
    </r>
    <r>
      <rPr>
        <b/>
        <sz val="16"/>
        <color theme="1"/>
        <rFont val="Calibri"/>
        <family val="2"/>
        <scheme val="minor"/>
      </rPr>
      <t>Slots</t>
    </r>
    <r>
      <rPr>
        <sz val="16"/>
        <color theme="1"/>
        <rFont val="Calibri"/>
        <family val="2"/>
        <scheme val="minor"/>
      </rPr>
      <t>.</t>
    </r>
  </si>
  <si>
    <t>Then, for the F2L Slots, we use a mix of "intuition" and predefined sequences of turns, to place each one of the four slots in place.</t>
  </si>
  <si>
    <r>
      <t xml:space="preserve">A personal note here: I am Italian. In Italy we </t>
    </r>
    <r>
      <rPr>
        <b/>
        <sz val="16"/>
        <color theme="1"/>
        <rFont val="Calibri"/>
        <family val="2"/>
        <scheme val="minor"/>
      </rPr>
      <t>love</t>
    </r>
    <r>
      <rPr>
        <sz val="16"/>
        <color theme="1"/>
        <rFont val="Calibri"/>
        <family val="2"/>
        <scheme val="minor"/>
      </rPr>
      <t xml:space="preserve"> food, and hence we hate fast-food; we always take the time to do something while enjoying it and respecting it.</t>
    </r>
  </si>
  <si>
    <r>
      <t xml:space="preserve">With the maximum respect for all the friends who like to solve the cube in 10 seconds with their feet while blind-folded, I personally want to propose a new way of using the cube: </t>
    </r>
    <r>
      <rPr>
        <b/>
        <sz val="16"/>
        <color theme="1"/>
        <rFont val="Calibri"/>
        <family val="2"/>
        <scheme val="minor"/>
      </rPr>
      <t>slow-solving</t>
    </r>
    <r>
      <rPr>
        <sz val="16"/>
        <color theme="1"/>
        <rFont val="Calibri"/>
        <family val="2"/>
        <scheme val="minor"/>
      </rPr>
      <t>.</t>
    </r>
  </si>
  <si>
    <t>Let's talk a little bit about these sequences, we're almost finished here.</t>
  </si>
  <si>
    <r>
      <t xml:space="preserve">A sequence of turns (or "moves") that accomplish a specific task in the Cube (while preserving other parts already solved) is currently named </t>
    </r>
    <r>
      <rPr>
        <b/>
        <sz val="16"/>
        <color theme="1"/>
        <rFont val="Calibri"/>
        <family val="2"/>
        <scheme val="minor"/>
      </rPr>
      <t>"algorithm"</t>
    </r>
    <r>
      <rPr>
        <sz val="16"/>
        <color theme="1"/>
        <rFont val="Calibri"/>
        <family val="2"/>
        <scheme val="minor"/>
      </rPr>
      <t xml:space="preserve"> by the community.</t>
    </r>
  </si>
  <si>
    <t>I write here two of the best things I've ever said in all of my life (at least, I'm very proud of them):</t>
  </si>
  <si>
    <t>•</t>
  </si>
  <si>
    <t>Standards should be designed to be the smartest possible in order to last the longer; but if a new standard is smarter, this must replace the legacy - the sooner the better.</t>
  </si>
  <si>
    <t>I don't like this definition, because I worked on algorithms for all of my life, and an algorithm is definitely much more then a sequence of few moves and no conditional branch.</t>
  </si>
  <si>
    <t>RO</t>
  </si>
  <si>
    <t>RA</t>
  </si>
  <si>
    <t>RI</t>
  </si>
  <si>
    <t>LO</t>
  </si>
  <si>
    <t>LA</t>
  </si>
  <si>
    <t>LI</t>
  </si>
  <si>
    <t>VO</t>
  </si>
  <si>
    <t>VA</t>
  </si>
  <si>
    <t>VI</t>
  </si>
  <si>
    <t>RON</t>
  </si>
  <si>
    <t>RAN</t>
  </si>
  <si>
    <t>RIN</t>
  </si>
  <si>
    <t>XO</t>
  </si>
  <si>
    <t>XA</t>
  </si>
  <si>
    <t>XI</t>
  </si>
  <si>
    <t>ROLO</t>
  </si>
  <si>
    <t>RALA</t>
  </si>
  <si>
    <t>ROLI</t>
  </si>
  <si>
    <t>RALI</t>
  </si>
  <si>
    <t>RILO</t>
  </si>
  <si>
    <t>RILA</t>
  </si>
  <si>
    <t>R</t>
  </si>
  <si>
    <t>R'</t>
  </si>
  <si>
    <t>R2</t>
  </si>
  <si>
    <t>L</t>
  </si>
  <si>
    <t>L'</t>
  </si>
  <si>
    <t>L2</t>
  </si>
  <si>
    <t>M</t>
  </si>
  <si>
    <t>M'</t>
  </si>
  <si>
    <t>M2</t>
  </si>
  <si>
    <t>r</t>
  </si>
  <si>
    <t>r'</t>
  </si>
  <si>
    <t>r2</t>
  </si>
  <si>
    <t>x</t>
  </si>
  <si>
    <t>x'</t>
  </si>
  <si>
    <t>x2</t>
  </si>
  <si>
    <t>R L</t>
  </si>
  <si>
    <t>R' L'</t>
  </si>
  <si>
    <t>R L2</t>
  </si>
  <si>
    <t>R' L2</t>
  </si>
  <si>
    <t>R2 L</t>
  </si>
  <si>
    <t>R2 L'</t>
  </si>
  <si>
    <t>Cùbo</t>
  </si>
  <si>
    <t>Basic turns</t>
  </si>
  <si>
    <t>Cube rotations</t>
  </si>
  <si>
    <t>turns count</t>
  </si>
  <si>
    <t>Slice turns</t>
  </si>
  <si>
    <t>Wide turns</t>
  </si>
  <si>
    <t>TI</t>
  </si>
  <si>
    <t>LON</t>
  </si>
  <si>
    <t>LAN</t>
  </si>
  <si>
    <t>LIN</t>
  </si>
  <si>
    <t>l</t>
  </si>
  <si>
    <t>l'</t>
  </si>
  <si>
    <t>l2</t>
  </si>
  <si>
    <t>u</t>
  </si>
  <si>
    <t>U</t>
  </si>
  <si>
    <t>U'</t>
  </si>
  <si>
    <t>U2</t>
  </si>
  <si>
    <t>D</t>
  </si>
  <si>
    <t>D'</t>
  </si>
  <si>
    <t>D2</t>
  </si>
  <si>
    <t>E</t>
  </si>
  <si>
    <t>E'</t>
  </si>
  <si>
    <t>E2</t>
  </si>
  <si>
    <t>u'</t>
  </si>
  <si>
    <t>u2</t>
  </si>
  <si>
    <t>d</t>
  </si>
  <si>
    <t>d'</t>
  </si>
  <si>
    <t>d2</t>
  </si>
  <si>
    <t>y</t>
  </si>
  <si>
    <t>y'</t>
  </si>
  <si>
    <t>y2</t>
  </si>
  <si>
    <t>U D</t>
  </si>
  <si>
    <t>U' D'</t>
  </si>
  <si>
    <t>U D2</t>
  </si>
  <si>
    <t>U' D2</t>
  </si>
  <si>
    <t>U2 D</t>
  </si>
  <si>
    <t>U2 D'</t>
  </si>
  <si>
    <t>F</t>
  </si>
  <si>
    <t>F'</t>
  </si>
  <si>
    <t>F2</t>
  </si>
  <si>
    <t>B</t>
  </si>
  <si>
    <t>B'</t>
  </si>
  <si>
    <t>B2</t>
  </si>
  <si>
    <t>S</t>
  </si>
  <si>
    <t>S'</t>
  </si>
  <si>
    <t>S2</t>
  </si>
  <si>
    <t>f</t>
  </si>
  <si>
    <t>f'</t>
  </si>
  <si>
    <t>f2</t>
  </si>
  <si>
    <t>b</t>
  </si>
  <si>
    <t>b'</t>
  </si>
  <si>
    <t>b2</t>
  </si>
  <si>
    <t>z</t>
  </si>
  <si>
    <t>z'</t>
  </si>
  <si>
    <t>z2</t>
  </si>
  <si>
    <t>F B</t>
  </si>
  <si>
    <t>F' B'</t>
  </si>
  <si>
    <t>F B2</t>
  </si>
  <si>
    <t>F' B2</t>
  </si>
  <si>
    <t>F2 B</t>
  </si>
  <si>
    <t>F2 B'</t>
  </si>
  <si>
    <t>Singmaster</t>
  </si>
  <si>
    <t>X axis</t>
  </si>
  <si>
    <t>Y axis</t>
  </si>
  <si>
    <t>Z axis</t>
  </si>
  <si>
    <t>My parents gave me my first Magic Cube in 1978. (I still have that cube somewhere in my cardboard boxes, but I'm not seeing it in many years.)</t>
  </si>
  <si>
    <t>(Note for my Italian friends - [IT] per chi mi conosce e sa cosa intendo con il concetto di "caffiéro": le magìe del Cùbo sono dei caffiéri spettacolari!)</t>
  </si>
  <si>
    <t>I assume you already know the definitions of the Cube parts, with its axes, layers, slices, faces, corner, edges, center pieces, cubelets, and facelets. I won't change anything on these terms, for now.</t>
  </si>
  <si>
    <r>
      <t xml:space="preserve">This last step Orient+Permute can be done in 4, 3, or 2 sub-steps, or even in a single step, depending on how many sequences you want to learn, and how </t>
    </r>
    <r>
      <rPr>
        <b/>
        <sz val="16"/>
        <color theme="1"/>
        <rFont val="Calibri"/>
        <family val="2"/>
        <scheme val="minor"/>
      </rPr>
      <t>fast</t>
    </r>
    <r>
      <rPr>
        <sz val="16"/>
        <color theme="1"/>
        <rFont val="Calibri"/>
        <family val="2"/>
        <scheme val="minor"/>
      </rPr>
      <t xml:space="preserve"> you want to be in solving the cube.</t>
    </r>
  </si>
  <si>
    <t>Food and wine deserve a good amount of time. We like it "slow-food". And also women deserve a lot of time!</t>
  </si>
  <si>
    <t>My personal way of having fun with the Rubik's Cube, has been to write a computer program to analyze the "best" (and more fun) ways to solve it, while comparing methods and depths of each method,</t>
  </si>
  <si>
    <t>in order to see how much is actually worth learning, and how many moves and how much time you save with each new discovery.</t>
  </si>
  <si>
    <r>
      <t xml:space="preserve">Similarly, when I see a certain pattern in my cube (for example the Bowtie OLL), I can simply execute with my hands "Fa, Ronto Rata Ranforo!" (without even looking at the cube), and </t>
    </r>
    <r>
      <rPr>
        <b/>
        <sz val="16"/>
        <color theme="1"/>
        <rFont val="Calibri"/>
        <family val="2"/>
        <scheme val="minor"/>
      </rPr>
      <t>know</t>
    </r>
    <r>
      <rPr>
        <sz val="16"/>
        <color theme="1"/>
        <rFont val="Calibri"/>
        <family val="2"/>
        <scheme val="minor"/>
      </rPr>
      <t xml:space="preserve"> that the OLL is solved.</t>
    </r>
  </si>
  <si>
    <t>That year, me and my father wrote our very first complex program (on the programmable calculator TI-59) to analyze the sequences of turns for the Cube.</t>
  </si>
  <si>
    <t>But I don't remember what method and what notation we were using at that time. However, thanks to that program, we were able to solve the cube in few minutes.</t>
  </si>
  <si>
    <r>
      <t xml:space="preserve">The possible combinations are in total </t>
    </r>
    <r>
      <rPr>
        <b/>
        <sz val="16"/>
        <color theme="1"/>
        <rFont val="Calibri"/>
        <family val="2"/>
        <scheme val="minor"/>
      </rPr>
      <t>190ˈ080</t>
    </r>
    <r>
      <rPr>
        <sz val="16"/>
        <color theme="1"/>
        <rFont val="Calibri"/>
        <family val="2"/>
        <scheme val="minor"/>
      </rPr>
      <t>: the first Edge can be in 12 places, the second in 11, third in 10 and fourth in 9; each cubelet can have 2 orientations; 12∙11∙10∙9∙2⁴ = 190ˈ080.</t>
    </r>
  </si>
  <si>
    <t>Again, all of this is only theoretical, but is serves as a reference point to measure our ability in doing the cross.</t>
  </si>
  <si>
    <t>I had read on the internet that someone said that "it is always possible to solve the Cross in maximum 6 turns" (but without specifying the metric used).</t>
  </si>
  <si>
    <t>solved cases</t>
  </si>
  <si>
    <t>weighted average</t>
  </si>
  <si>
    <r>
      <t xml:space="preserve">weighted </t>
    </r>
    <r>
      <rPr>
        <b/>
        <sz val="16"/>
        <color theme="1"/>
        <rFont val="Calibri"/>
        <family val="2"/>
        <scheme val="minor"/>
      </rPr>
      <t>average</t>
    </r>
  </si>
  <si>
    <t>magic length</t>
  </si>
  <si>
    <t xml:space="preserve"> →←↓</t>
  </si>
  <si>
    <t xml:space="preserve"> ↓→←</t>
  </si>
  <si>
    <t xml:space="preserve"> →↕←</t>
  </si>
  <si>
    <t>RA TAFA TOFO RO</t>
  </si>
  <si>
    <t>RA FATA FOTO RO</t>
  </si>
  <si>
    <t>ROTIRI FOROFA TIRA FOROFA</t>
  </si>
  <si>
    <t>ROTO RATO ROTIRA</t>
  </si>
  <si>
    <t>LATA LOTA LATILO</t>
  </si>
  <si>
    <t>ROTO RATO (ROTA RATO) ROTIRA</t>
  </si>
  <si>
    <t>ROTI (RITA)×2 RITIRO</t>
  </si>
  <si>
    <t>RIDO RATI RODA RATI RA</t>
  </si>
  <si>
    <t>RONTO RATA RANFORO FA</t>
  </si>
  <si>
    <t>FA RONTO RATA RANFORO</t>
  </si>
  <si>
    <t>RAFO RABI ROFA RABI RI</t>
  </si>
  <si>
    <t>LOFA LOBI LAFO LOBI LI</t>
  </si>
  <si>
    <t>RATO RADAN RAFA RITARATO RAFOROFO</t>
  </si>
  <si>
    <t>VITA VATIVO TAVI</t>
  </si>
  <si>
    <t>VITO VATIVO TOVI</t>
  </si>
  <si>
    <t>VITA VITIVI TAVI</t>
  </si>
  <si>
    <t>VITON VIDA VASIVO</t>
  </si>
  <si>
    <t>TOSOHASA TASOHOSA</t>
  </si>
  <si>
    <t>(TOROLO TIRALA)×2</t>
  </si>
  <si>
    <t>90°</t>
  </si>
  <si>
    <t>180°</t>
  </si>
  <si>
    <t>TO and FA</t>
  </si>
  <si>
    <t>4: F with R, L with B</t>
  </si>
  <si>
    <t>4: F with B, L with R</t>
  </si>
  <si>
    <t>3: F to R to L (countercw)</t>
  </si>
  <si>
    <t>3: R to F to L (clockwise)</t>
  </si>
  <si>
    <t>2 opp.: FR to BL</t>
  </si>
  <si>
    <t>3: FL to BR to BL (countercw)</t>
  </si>
  <si>
    <t>3: FR to BL to BR (clockwise)</t>
  </si>
  <si>
    <t>2 opp.: LB FR</t>
  </si>
  <si>
    <t>2 adj.: FL BL</t>
  </si>
  <si>
    <t>2 adj.: FL FR</t>
  </si>
  <si>
    <t>4: LF LB FR BR</t>
  </si>
  <si>
    <t>4: LF LB RF RB</t>
  </si>
  <si>
    <t>3: FL LB BR</t>
  </si>
  <si>
    <t>3: FR BL RB</t>
  </si>
  <si>
    <t>4: all</t>
  </si>
  <si>
    <t>2: L and R</t>
  </si>
  <si>
    <t>2: F and R</t>
  </si>
  <si>
    <t>[1]</t>
  </si>
  <si>
    <t>[2]</t>
  </si>
  <si>
    <t>= [3]×2</t>
  </si>
  <si>
    <t>[5]</t>
  </si>
  <si>
    <t>[6]</t>
  </si>
  <si>
    <t>Sune</t>
  </si>
  <si>
    <t>Chair</t>
  </si>
  <si>
    <t>Car</t>
  </si>
  <si>
    <t>Blinker</t>
  </si>
  <si>
    <t>Headlight</t>
  </si>
  <si>
    <t>Chameleon</t>
  </si>
  <si>
    <t>Bowtie</t>
  </si>
  <si>
    <t>Orient Edges</t>
  </si>
  <si>
    <t>Orient Corners</t>
  </si>
  <si>
    <t>Permute Corners</t>
  </si>
  <si>
    <t>Permute Edges</t>
  </si>
  <si>
    <t>[3]</t>
  </si>
  <si>
    <t>[4]</t>
  </si>
  <si>
    <t xml:space="preserve">   .  /  .</t>
  </si>
  <si>
    <t xml:space="preserve"> ∙   ∙   \</t>
  </si>
  <si>
    <t xml:space="preserve">← ∙ → </t>
  </si>
  <si>
    <t>←↕→</t>
  </si>
  <si>
    <t xml:space="preserve"> ∙ ↓→</t>
  </si>
  <si>
    <t>corners to swap:</t>
  </si>
  <si>
    <t>edges to swap:</t>
  </si>
  <si>
    <t>↓ ∙   ∙</t>
  </si>
  <si>
    <t xml:space="preserve">  ∙  ∙ ↓</t>
  </si>
  <si>
    <t>← ∙ ↓</t>
  </si>
  <si>
    <t>↕ ∙  ∙</t>
  </si>
  <si>
    <t>↓ ∙ ↓</t>
  </si>
  <si>
    <t>← ∙ ↕</t>
  </si>
  <si>
    <t>← ∙ →</t>
  </si>
  <si>
    <t xml:space="preserve"> ∙   ∙ ↓</t>
  </si>
  <si>
    <t>edges to turn up:</t>
  </si>
  <si>
    <t>corners to turn up:</t>
  </si>
  <si>
    <t>simpler alternative</t>
  </si>
  <si>
    <t>[1] YO [2]</t>
  </si>
  <si>
    <t>YO [3] YO [3]</t>
  </si>
  <si>
    <t>[3] YI [4]</t>
  </si>
  <si>
    <t>[3] [4]</t>
  </si>
  <si>
    <t>YO [3] YA [4]</t>
  </si>
  <si>
    <t>[5] TO [6]</t>
  </si>
  <si>
    <t>[3] YO [4]</t>
  </si>
  <si>
    <t>[4] YA [3]</t>
  </si>
  <si>
    <t>[3] YO [4] YI [3] YO [4]</t>
  </si>
  <si>
    <t>[3] YO [4] YO [4] YA [3]</t>
  </si>
  <si>
    <t>(ROTO RATO)×5</t>
  </si>
  <si>
    <t>(BAVO BOVA)×5</t>
  </si>
  <si>
    <t>add</t>
  </si>
  <si>
    <t xml:space="preserve"> ∙   ∙   ∙</t>
  </si>
  <si>
    <t>totals for average</t>
  </si>
  <si>
    <t>(already solved)</t>
  </si>
  <si>
    <t>freq</t>
  </si>
  <si>
    <t>centers to turn, and direction:</t>
  </si>
  <si>
    <t>alternative</t>
  </si>
  <si>
    <t>I started writing this excel file in order to send it to JPerm, with all my sequences for the "Best F2L". But it needed some explanation, so I added more and more things till I reached this final complete version.</t>
  </si>
  <si>
    <t>If I want to solve the cube with rush and hurry, I can solve it in around 30 seconds. But, why?! My cigar lasts 10 minutes, and I don't want to waste it and smoke it while solving 20 cubes in a row.</t>
  </si>
  <si>
    <t>I agree that a nice part of the speed-solving way, is to learn finger-tricks and improve the use of our hands. I am a guitar player, years ago I was playing in heavy-metal bands, and I really enjoyed shredding.</t>
  </si>
  <si>
    <t>Instead, I would more likely define as algorithm the entire CFOP method, or the other common methods Roux, ZZ, and others.</t>
  </si>
  <si>
    <t>The Rubik magics are just like the mathematic formulae: everybody learned that the volume of a sphere is (4/3)∙π∙r³, and that the solution of a 2nd degree equation is (-b±√(b²-4ac))/(2a).</t>
  </si>
  <si>
    <r>
      <t xml:space="preserve">This looks like magic, doesn't it? It actually </t>
    </r>
    <r>
      <rPr>
        <b/>
        <sz val="16"/>
        <color theme="1"/>
        <rFont val="Calibri"/>
        <family val="2"/>
        <scheme val="minor"/>
      </rPr>
      <t>is</t>
    </r>
    <r>
      <rPr>
        <sz val="16"/>
        <color theme="1"/>
        <rFont val="Calibri"/>
        <family val="2"/>
        <scheme val="minor"/>
      </rPr>
      <t>; although, like for mathematics, we can prove why it works.</t>
    </r>
  </si>
  <si>
    <r>
      <t xml:space="preserve">If you're interested in the quick history of my work with the Rubik's Cube, read below. Otherwise switch to the </t>
    </r>
    <r>
      <rPr>
        <b/>
        <sz val="16"/>
        <color theme="1"/>
        <rFont val="Calibri"/>
        <family val="2"/>
        <scheme val="minor"/>
      </rPr>
      <t>Notation</t>
    </r>
    <r>
      <rPr>
        <sz val="16"/>
        <color theme="1"/>
        <rFont val="Calibri"/>
        <family val="2"/>
        <scheme val="minor"/>
      </rPr>
      <t xml:space="preserve"> sheet.</t>
    </r>
  </si>
  <si>
    <t>End of foreword.</t>
  </si>
  <si>
    <r>
      <t xml:space="preserve">A vowel is always added to the face/slice consonant, and define the direction and amount of rotation. They are: </t>
    </r>
    <r>
      <rPr>
        <b/>
        <sz val="14"/>
        <color theme="1"/>
        <rFont val="Calibri"/>
        <family val="2"/>
        <scheme val="minor"/>
      </rPr>
      <t>O</t>
    </r>
    <r>
      <rPr>
        <sz val="14"/>
        <color theme="1"/>
        <rFont val="Calibri"/>
        <family val="2"/>
        <scheme val="minor"/>
      </rPr>
      <t xml:space="preserve">-clockwise (90°, R→RO), </t>
    </r>
    <r>
      <rPr>
        <b/>
        <sz val="14"/>
        <color theme="1"/>
        <rFont val="Calibri"/>
        <family val="2"/>
        <scheme val="minor"/>
      </rPr>
      <t>A</t>
    </r>
    <r>
      <rPr>
        <sz val="14"/>
        <color theme="1"/>
        <rFont val="Calibri"/>
        <family val="2"/>
        <scheme val="minor"/>
      </rPr>
      <t xml:space="preserve">-anticlockwise (90°, R'→RA), </t>
    </r>
    <r>
      <rPr>
        <b/>
        <sz val="14"/>
        <color theme="1"/>
        <rFont val="Calibri"/>
        <family val="2"/>
        <scheme val="minor"/>
      </rPr>
      <t>I</t>
    </r>
    <r>
      <rPr>
        <sz val="14"/>
        <color theme="1"/>
        <rFont val="Calibri"/>
        <family val="2"/>
        <scheme val="minor"/>
      </rPr>
      <t>-invert (180°, R2→RI).</t>
    </r>
  </si>
  <si>
    <t>About my notation:</t>
  </si>
  <si>
    <r>
      <t xml:space="preserve">Being that each turn is a now a syllable, the magics are finally represented by </t>
    </r>
    <r>
      <rPr>
        <b/>
        <sz val="16"/>
        <color theme="1"/>
        <rFont val="Calibri"/>
        <family val="2"/>
        <scheme val="minor"/>
      </rPr>
      <t>words</t>
    </r>
    <r>
      <rPr>
        <sz val="16"/>
        <color theme="1"/>
        <rFont val="Calibri"/>
        <family val="2"/>
        <scheme val="minor"/>
      </rPr>
      <t xml:space="preserve"> (like Rotira, Forofa), which are easy to pronounce and communicate by speech, and much easier to think about, and remember.</t>
    </r>
  </si>
  <si>
    <r>
      <t>So I developed my own notation based on David Wolstenholme's, I changed some things and added some new, and I named it "</t>
    </r>
    <r>
      <rPr>
        <b/>
        <sz val="16"/>
        <color theme="1"/>
        <rFont val="Calibri"/>
        <family val="2"/>
        <scheme val="minor"/>
      </rPr>
      <t>Cùbo notation</t>
    </r>
    <r>
      <rPr>
        <sz val="16"/>
        <color theme="1"/>
        <rFont val="Calibri"/>
        <family val="2"/>
        <scheme val="minor"/>
      </rPr>
      <t>".</t>
    </r>
  </si>
  <si>
    <r>
      <t xml:space="preserve">If you're interested in more comments about the Cùbo notation, and why I think it's worth replacing Singmaster's, go back to the last parts of the </t>
    </r>
    <r>
      <rPr>
        <b/>
        <sz val="14"/>
        <color theme="1"/>
        <rFont val="Calibri"/>
        <family val="2"/>
        <scheme val="minor"/>
      </rPr>
      <t>Preface</t>
    </r>
    <r>
      <rPr>
        <sz val="14"/>
        <color theme="1"/>
        <rFont val="Calibri"/>
        <family val="2"/>
        <scheme val="minor"/>
      </rPr>
      <t xml:space="preserve"> sheet.</t>
    </r>
  </si>
  <si>
    <r>
      <t xml:space="preserve">I also assume that you heard of the </t>
    </r>
    <r>
      <rPr>
        <b/>
        <sz val="16"/>
        <color theme="1"/>
        <rFont val="Calibri"/>
        <family val="2"/>
        <scheme val="minor"/>
      </rPr>
      <t>CFOP</t>
    </r>
    <r>
      <rPr>
        <sz val="16"/>
        <color theme="1"/>
        <rFont val="Calibri"/>
        <family val="2"/>
        <scheme val="minor"/>
      </rPr>
      <t xml:space="preserve"> method (it stands for "</t>
    </r>
    <r>
      <rPr>
        <b/>
        <sz val="16"/>
        <color theme="1"/>
        <rFont val="Calibri"/>
        <family val="2"/>
        <scheme val="minor"/>
      </rPr>
      <t>C</t>
    </r>
    <r>
      <rPr>
        <sz val="16"/>
        <color theme="1"/>
        <rFont val="Calibri"/>
        <family val="2"/>
        <scheme val="minor"/>
      </rPr>
      <t xml:space="preserve">ross, </t>
    </r>
    <r>
      <rPr>
        <b/>
        <sz val="16"/>
        <color theme="1"/>
        <rFont val="Calibri"/>
        <family val="2"/>
        <scheme val="minor"/>
      </rPr>
      <t>F</t>
    </r>
    <r>
      <rPr>
        <sz val="16"/>
        <color theme="1"/>
        <rFont val="Calibri"/>
        <family val="2"/>
        <scheme val="minor"/>
      </rPr>
      <t xml:space="preserve">2L, </t>
    </r>
    <r>
      <rPr>
        <b/>
        <sz val="16"/>
        <color theme="1"/>
        <rFont val="Calibri"/>
        <family val="2"/>
        <scheme val="minor"/>
      </rPr>
      <t>O</t>
    </r>
    <r>
      <rPr>
        <sz val="16"/>
        <color theme="1"/>
        <rFont val="Calibri"/>
        <family val="2"/>
        <scheme val="minor"/>
      </rPr>
      <t xml:space="preserve">rient Last Layer, </t>
    </r>
    <r>
      <rPr>
        <b/>
        <sz val="16"/>
        <color theme="1"/>
        <rFont val="Calibri"/>
        <family val="2"/>
        <scheme val="minor"/>
      </rPr>
      <t>P</t>
    </r>
    <r>
      <rPr>
        <sz val="16"/>
        <color theme="1"/>
        <rFont val="Calibri"/>
        <family val="2"/>
        <scheme val="minor"/>
      </rPr>
      <t>ermute Last Layer"), which is one of the most common methods to solve the cube.</t>
    </r>
  </si>
  <si>
    <r>
      <t xml:space="preserve">After that, using some other well-memorized sequences, we first </t>
    </r>
    <r>
      <rPr>
        <b/>
        <sz val="16"/>
        <color theme="1"/>
        <rFont val="Calibri"/>
        <family val="2"/>
        <scheme val="minor"/>
      </rPr>
      <t>orient</t>
    </r>
    <r>
      <rPr>
        <sz val="16"/>
        <color theme="1"/>
        <rFont val="Calibri"/>
        <family val="2"/>
        <scheme val="minor"/>
      </rPr>
      <t xml:space="preserve"> the edges and corners of the top layer with the Up facelet Up, then </t>
    </r>
    <r>
      <rPr>
        <b/>
        <sz val="16"/>
        <color theme="1"/>
        <rFont val="Calibri"/>
        <family val="2"/>
        <scheme val="minor"/>
      </rPr>
      <t>permute</t>
    </r>
    <r>
      <rPr>
        <sz val="16"/>
        <color theme="1"/>
        <rFont val="Calibri"/>
        <family val="2"/>
        <scheme val="minor"/>
      </rPr>
      <t xml:space="preserve"> the corners and edges to their final place.</t>
    </r>
  </si>
  <si>
    <r>
      <t xml:space="preserve">A smarter language makes you think in a smarter way. (This applies also to my personal music notation </t>
    </r>
    <r>
      <rPr>
        <b/>
        <sz val="16"/>
        <color theme="1"/>
        <rFont val="Calibri"/>
        <family val="2"/>
        <scheme val="minor"/>
      </rPr>
      <t>Còco</t>
    </r>
    <r>
      <rPr>
        <sz val="16"/>
        <color theme="1"/>
        <rFont val="Calibri"/>
        <family val="2"/>
        <scheme val="minor"/>
      </rPr>
      <t xml:space="preserve">, and most of all to my programming language </t>
    </r>
    <r>
      <rPr>
        <b/>
        <sz val="16"/>
        <color theme="1"/>
        <rFont val="Calibri"/>
        <family val="2"/>
        <scheme val="minor"/>
      </rPr>
      <t>Rix</t>
    </r>
    <r>
      <rPr>
        <sz val="16"/>
        <color theme="1"/>
        <rFont val="Calibri"/>
        <family val="2"/>
        <scheme val="minor"/>
      </rPr>
      <t>!)</t>
    </r>
  </si>
  <si>
    <t>The day I bought my second cube (after about 40 years I wasn't "cubing"), I started reading the page on Wikipedia to learn the current standards, and primarily the notation for turns.</t>
  </si>
  <si>
    <r>
      <t xml:space="preserve">Wikipedia talked also of the "alternative" </t>
    </r>
    <r>
      <rPr>
        <b/>
        <sz val="16"/>
        <color theme="1"/>
        <rFont val="Calibri"/>
        <family val="2"/>
        <scheme val="minor"/>
      </rPr>
      <t>Wolstenholme</t>
    </r>
    <r>
      <rPr>
        <sz val="16"/>
        <color theme="1"/>
        <rFont val="Calibri"/>
        <family val="2"/>
        <scheme val="minor"/>
      </rPr>
      <t xml:space="preserve"> notation, and it looked immediately much more reasonable, and much more rational to remember by the sound we make when we talk.</t>
    </r>
  </si>
  <si>
    <r>
      <t xml:space="preserve">Please don't ask me "if I have the time to add an option to my program in order to write in Singmaster notation". The answer is: </t>
    </r>
    <r>
      <rPr>
        <b/>
        <sz val="16"/>
        <color theme="1"/>
        <rFont val="Calibri"/>
        <family val="2"/>
        <scheme val="minor"/>
      </rPr>
      <t>no, I don't have that time</t>
    </r>
    <r>
      <rPr>
        <sz val="16"/>
        <color theme="1"/>
        <rFont val="Calibri"/>
        <family val="2"/>
        <scheme val="minor"/>
      </rPr>
      <t>.</t>
    </r>
  </si>
  <si>
    <t>I assume you already know the Singmaster notation (if not, look on Wikipedia or Speedsolving.com), so I concentrate here only on the differences with my notation.</t>
  </si>
  <si>
    <t>DBR,RB</t>
  </si>
  <si>
    <t>TF</t>
  </si>
  <si>
    <t>TR</t>
  </si>
  <si>
    <t>TB</t>
  </si>
  <si>
    <t>TL</t>
  </si>
  <si>
    <t>FT</t>
  </si>
  <si>
    <t>RT</t>
  </si>
  <si>
    <t>BT</t>
  </si>
  <si>
    <t>LT</t>
  </si>
  <si>
    <t>FR</t>
  </si>
  <si>
    <t>RB</t>
  </si>
  <si>
    <t>BL</t>
  </si>
  <si>
    <t>LF</t>
  </si>
  <si>
    <t>RF</t>
  </si>
  <si>
    <t>BR</t>
  </si>
  <si>
    <t>LB</t>
  </si>
  <si>
    <t>FL</t>
  </si>
  <si>
    <t>TFR</t>
  </si>
  <si>
    <t>TBR</t>
  </si>
  <si>
    <t>TBL</t>
  </si>
  <si>
    <t>TFL</t>
  </si>
  <si>
    <t>FTR</t>
  </si>
  <si>
    <t>RTB</t>
  </si>
  <si>
    <t>BTL</t>
  </si>
  <si>
    <t>LTF</t>
  </si>
  <si>
    <t>RTF</t>
  </si>
  <si>
    <t>BTR</t>
  </si>
  <si>
    <t>LTB</t>
  </si>
  <si>
    <t>FTL</t>
  </si>
  <si>
    <t>Look at the rows of each 4×4 square to see the best placement of the Edge.</t>
  </si>
  <si>
    <t>DFR</t>
  </si>
  <si>
    <t>DBR</t>
  </si>
  <si>
    <t>DBL</t>
  </si>
  <si>
    <t>DFL</t>
  </si>
  <si>
    <t>FDR</t>
  </si>
  <si>
    <t>RDB</t>
  </si>
  <si>
    <r>
      <t xml:space="preserve">The other cells in the first row of this quadrant (in cyan) are in Section </t>
    </r>
    <r>
      <rPr>
        <b/>
        <sz val="14"/>
        <color theme="1"/>
        <rFont val="Calibri"/>
        <family val="2"/>
        <scheme val="minor"/>
      </rPr>
      <t>3-1</t>
    </r>
    <r>
      <rPr>
        <sz val="14"/>
        <color theme="1"/>
        <rFont val="Calibri"/>
        <family val="2"/>
        <scheme val="minor"/>
      </rPr>
      <t xml:space="preserve"> (corner is solved), JPerm considers 4 cases out of 6. (DFR,BL and DFR,LB are missing).</t>
    </r>
  </si>
  <si>
    <t>BDL</t>
  </si>
  <si>
    <t>LDF</t>
  </si>
  <si>
    <t>RDF</t>
  </si>
  <si>
    <t>BDR</t>
  </si>
  <si>
    <t>LDB</t>
  </si>
  <si>
    <t>FDL</t>
  </si>
  <si>
    <t>weighted average for OLL</t>
  </si>
  <si>
    <t>weighted average for PLL</t>
  </si>
  <si>
    <t>weighted average for last-layer</t>
  </si>
  <si>
    <r>
      <t xml:space="preserve">In the </t>
    </r>
    <r>
      <rPr>
        <b/>
        <sz val="14"/>
        <color theme="1"/>
        <rFont val="Calibri"/>
        <family val="2"/>
        <scheme val="minor"/>
      </rPr>
      <t>second quadrant</t>
    </r>
    <r>
      <rPr>
        <sz val="14"/>
        <color theme="1"/>
        <rFont val="Calibri"/>
        <family val="2"/>
        <scheme val="minor"/>
      </rPr>
      <t xml:space="preserve"> (top, right), the first column of each square is in Section </t>
    </r>
    <r>
      <rPr>
        <b/>
        <sz val="14"/>
        <color theme="1"/>
        <rFont val="Calibri"/>
        <family val="2"/>
        <scheme val="minor"/>
      </rPr>
      <t>1B-1</t>
    </r>
    <r>
      <rPr>
        <sz val="14"/>
        <color theme="1"/>
        <rFont val="Calibri"/>
        <family val="2"/>
        <scheme val="minor"/>
      </rPr>
      <t xml:space="preserve"> (Edge in the slot), and the other columns in Section </t>
    </r>
    <r>
      <rPr>
        <b/>
        <sz val="14"/>
        <color theme="1"/>
        <rFont val="Calibri"/>
        <family val="2"/>
        <scheme val="minor"/>
      </rPr>
      <t>2A</t>
    </r>
    <r>
      <rPr>
        <sz val="14"/>
        <color theme="1"/>
        <rFont val="Calibri"/>
        <family val="2"/>
        <scheme val="minor"/>
      </rPr>
      <t xml:space="preserve"> (Edge in the wrong slot).</t>
    </r>
  </si>
  <si>
    <t>DFR,LB</t>
  </si>
  <si>
    <t>DFR,BL</t>
  </si>
  <si>
    <t>&lt;not in JPerm's pdf&gt;</t>
  </si>
  <si>
    <t>searching MagicWords of CTM length: 6</t>
  </si>
  <si>
    <t>RI BA RA TO BO RA</t>
  </si>
  <si>
    <t>LO TADO FO DA LA</t>
  </si>
  <si>
    <t>BA TODA RA DO BO</t>
  </si>
  <si>
    <t>Εὕρηκα!:  4c  5s  6h  9q:  LI TADO FI TIDA              (changes LF)</t>
  </si>
  <si>
    <t>Εὕρηκα!:  4c  5s  6h  8q:  LI TADO FI TADA              (changes LF)</t>
  </si>
  <si>
    <t>Εὕρηκα!:  4c  4s  6h  8q:  LI TADO FI TODA              (changes LF)</t>
  </si>
  <si>
    <t>Εὕρηκα!:  4c  4s  5h  7q:  LI TADO FI DA                (changes LF)</t>
  </si>
  <si>
    <t>Εὕρηκα!:  4c  5s  6h  9q:  TIDO BI TODA RI              (changes RB)</t>
  </si>
  <si>
    <t>Εὕρηκα!:  4c  4s  6h  8q:  TADO BI TODA RI              (changes RB)</t>
  </si>
  <si>
    <t>Εὕρηκα!:  4c  4s  5h  7q:  DO BI TODA RI                (changes RB)</t>
  </si>
  <si>
    <t>Εὕρηκα!:  4c  4s  5h  7q:  DA LI TADO FI                (changes LF)</t>
  </si>
  <si>
    <t>Εὕρηκα!:  4c  4s  5h  7q:  BI TODA RI DO                (changes RB)</t>
  </si>
  <si>
    <t>searching MagicWords of CTM length: 5</t>
  </si>
  <si>
    <t>Εὕρηκα!:  5c  7s  7h 10q:  RI TODO BI TADA RI           (all preserved)</t>
  </si>
  <si>
    <t>Εὕρηκα!:  5c  7s  7h  8q:  ROLO FO TI FA RALA           (all preserved)</t>
  </si>
  <si>
    <t>Εὕρηκα!:  5c  5s  5h  8q:  LI DO FI DA LI               (all preserved)</t>
  </si>
  <si>
    <t>Εὕρηκα!:  5c  5s  5h  8q:  BI DA RI DO BI               (all preserved)</t>
  </si>
  <si>
    <t>searching MagicWords of CTM length: 7</t>
  </si>
  <si>
    <t>Εὕρηκα!:  7c  7s  7h  7q:  RO TO LO TA LA TA RA         (all preserved)</t>
  </si>
  <si>
    <t>Εὕρηκα!:  7c  7s  7h  7q:  LO FO LO FA LA FA LA         (all preserved)</t>
  </si>
  <si>
    <t>Εὕρηκα!:  7c  7s  7h  7q:  FA TA BA TO BO TO FO         (all preserved)</t>
  </si>
  <si>
    <t>Εὕρηκα!:  7c  7s  7h  7q:  BA RA BA RO BO RO BO         (all preserved)</t>
  </si>
  <si>
    <t>── Done. Tested 33ˈ936ˈ206ˈ895 MagicWords, found: 89ˈ644</t>
  </si>
  <si>
    <t>LI DO FI DA LI</t>
  </si>
  <si>
    <t>RO TO LO TA LA TA RA</t>
  </si>
  <si>
    <t>LI TADO FI DA</t>
  </si>
  <si>
    <t>BI TODA RI DO</t>
  </si>
  <si>
    <t>Summary: out of these 86 combos, only 34 sequences of those indicated by JPerm (for &lt;all preserved&gt;) are optimal in terms of moves count, and only 6 shortcuts (that affect other slots) out of 13.</t>
  </si>
  <si>
    <t>Out of his 34 optimal sequences, 16 are complete, but 18 of them can be improved if other slots are free.</t>
  </si>
  <si>
    <t>At the end, out of the 84 combos indicated by JPerm, this file improves 68 cases, and adds 2 new cases. But there are other 298 cases not in this table - see "Slots table" sheet.</t>
  </si>
  <si>
    <t>F2L Slots: Best CTM for all 384 combos (pairs to be placed in FR slot) - for now only in CTM, and only for the magics with &lt;all other slots preserved&gt; - Rick Ostidich, 2021.01.27</t>
  </si>
  <si>
    <r>
      <t xml:space="preserve">The following statistics are only in </t>
    </r>
    <r>
      <rPr>
        <b/>
        <sz val="16"/>
        <color theme="1"/>
        <rFont val="Calibri"/>
        <family val="2"/>
        <scheme val="minor"/>
      </rPr>
      <t>CTM</t>
    </r>
    <r>
      <rPr>
        <sz val="16"/>
        <color theme="1"/>
        <rFont val="Calibri"/>
        <family val="2"/>
        <scheme val="minor"/>
      </rPr>
      <t xml:space="preserve"> metric - I didn't do it for the other metrics yet; one day I'll make my program check also the other metrics, and write all the best magics for all combos.</t>
    </r>
  </si>
  <si>
    <r>
      <t>Another fascinating thing about the Cube, is the first step: "</t>
    </r>
    <r>
      <rPr>
        <b/>
        <sz val="16"/>
        <color theme="1"/>
        <rFont val="Calibri"/>
        <family val="2"/>
        <scheme val="minor"/>
      </rPr>
      <t>F2L Cross</t>
    </r>
    <r>
      <rPr>
        <sz val="16"/>
        <color theme="1"/>
        <rFont val="Calibri"/>
        <family val="2"/>
        <scheme val="minor"/>
      </rPr>
      <t>". It can be done in several ways, from the beginner's Daisy, to the more advanced versions.</t>
    </r>
  </si>
  <si>
    <r>
      <t xml:space="preserve">In his pdf, JPerm considers </t>
    </r>
    <r>
      <rPr>
        <b/>
        <sz val="14"/>
        <color theme="1"/>
        <rFont val="Calibri"/>
        <family val="2"/>
        <scheme val="minor"/>
      </rPr>
      <t>84</t>
    </r>
    <r>
      <rPr>
        <sz val="14"/>
        <color theme="1"/>
        <rFont val="Calibri"/>
        <family val="2"/>
        <scheme val="minor"/>
      </rPr>
      <t xml:space="preserve"> cases out of the </t>
    </r>
    <r>
      <rPr>
        <b/>
        <sz val="14"/>
        <color theme="1"/>
        <rFont val="Calibri"/>
        <family val="2"/>
        <scheme val="minor"/>
      </rPr>
      <t>384</t>
    </r>
    <r>
      <rPr>
        <sz val="14"/>
        <color theme="1"/>
        <rFont val="Calibri"/>
        <family val="2"/>
        <scheme val="minor"/>
      </rPr>
      <t xml:space="preserve"> total. For example, in Section 1A, he considers only the cases where the corner is over its slot. If the magic to solve it starts with TO/TA/TI, obviously it is better to start with the</t>
    </r>
  </si>
  <si>
    <t>corner already in the other position to save that first turn. But in most other cases, there are better solutions than just inserting before the magic a TO/TA/TI to place the corner in that place. The same for most other sections.</t>
  </si>
  <si>
    <r>
      <t xml:space="preserve">In the </t>
    </r>
    <r>
      <rPr>
        <b/>
        <sz val="14"/>
        <color theme="1"/>
        <rFont val="Calibri"/>
        <family val="2"/>
        <scheme val="minor"/>
      </rPr>
      <t>third quadrant</t>
    </r>
    <r>
      <rPr>
        <sz val="14"/>
        <color theme="1"/>
        <rFont val="Calibri"/>
        <family val="2"/>
        <scheme val="minor"/>
      </rPr>
      <t xml:space="preserve"> (bottom, left), the first row of each square is in Section </t>
    </r>
    <r>
      <rPr>
        <b/>
        <sz val="14"/>
        <color theme="1"/>
        <rFont val="Calibri"/>
        <family val="2"/>
        <scheme val="minor"/>
      </rPr>
      <t>1B-2</t>
    </r>
    <r>
      <rPr>
        <sz val="14"/>
        <color theme="1"/>
        <rFont val="Calibri"/>
        <family val="2"/>
        <scheme val="minor"/>
      </rPr>
      <t xml:space="preserve"> (Corner in the slot), and the other rows in Section </t>
    </r>
    <r>
      <rPr>
        <b/>
        <sz val="14"/>
        <color theme="1"/>
        <rFont val="Calibri"/>
        <family val="2"/>
        <scheme val="minor"/>
      </rPr>
      <t>2B</t>
    </r>
    <r>
      <rPr>
        <sz val="14"/>
        <color theme="1"/>
        <rFont val="Calibri"/>
        <family val="2"/>
        <scheme val="minor"/>
      </rPr>
      <t xml:space="preserve"> (Corner in the wrong slot).</t>
    </r>
  </si>
  <si>
    <r>
      <t xml:space="preserve">Also here, I was interested in the </t>
    </r>
    <r>
      <rPr>
        <b/>
        <sz val="16"/>
        <color theme="1"/>
        <rFont val="Calibri"/>
        <family val="2"/>
        <scheme val="minor"/>
      </rPr>
      <t>average</t>
    </r>
    <r>
      <rPr>
        <sz val="16"/>
        <color theme="1"/>
        <rFont val="Calibri"/>
        <family val="2"/>
        <scheme val="minor"/>
      </rPr>
      <t xml:space="preserve"> of moves required to solve the Cross.</t>
    </r>
  </si>
  <si>
    <t>Notes for myself</t>
  </si>
  <si>
    <t>JPerm considers only the cases where the corner is over its slot (first row of each 4×4 square), so 24 cases instead of 96.</t>
  </si>
  <si>
    <t>Again, JPerm considers only the cases where the corner is over its slot (first row of each 4×4 square), so 24 cases instead of 96.</t>
  </si>
  <si>
    <t>Out of these 6 cases, JPerm considers all of the 5 non-trivial cases - the other one is for the slot already solved. ☺</t>
  </si>
  <si>
    <r>
      <t xml:space="preserve">Other 3 cells in the first 4×4 square (in yellow) are in Section </t>
    </r>
    <r>
      <rPr>
        <b/>
        <sz val="14"/>
        <color theme="1"/>
        <rFont val="Calibri"/>
        <family val="2"/>
        <scheme val="minor"/>
      </rPr>
      <t>3-2</t>
    </r>
    <r>
      <rPr>
        <sz val="14"/>
        <color theme="1"/>
        <rFont val="Calibri"/>
        <family val="2"/>
        <scheme val="minor"/>
      </rPr>
      <t xml:space="preserve"> (pair [correctly matching] in the wrong slot).</t>
    </r>
  </si>
  <si>
    <t>In all these 4 situations, you can always fix the slot in 7c moves. Instead, for the green diagonal of the second 4×4 square, only TBR,FT is optimal.</t>
  </si>
  <si>
    <r>
      <t xml:space="preserve">This table is mainly divided in 4 </t>
    </r>
    <r>
      <rPr>
        <b/>
        <sz val="14"/>
        <color theme="1"/>
        <rFont val="Calibri"/>
        <family val="2"/>
        <scheme val="minor"/>
      </rPr>
      <t>quadrants</t>
    </r>
    <r>
      <rPr>
        <sz val="14"/>
        <color theme="1"/>
        <rFont val="Calibri"/>
        <family val="2"/>
        <scheme val="minor"/>
      </rPr>
      <t xml:space="preserve"> (thick borders), each with six 4×4 </t>
    </r>
    <r>
      <rPr>
        <b/>
        <sz val="14"/>
        <color theme="1"/>
        <rFont val="Calibri"/>
        <family val="2"/>
        <scheme val="minor"/>
      </rPr>
      <t>squares</t>
    </r>
    <r>
      <rPr>
        <sz val="14"/>
        <color theme="1"/>
        <rFont val="Calibri"/>
        <family val="2"/>
        <scheme val="minor"/>
      </rPr>
      <t xml:space="preserve"> (thin borders).</t>
    </r>
  </si>
  <si>
    <t>For Section 1B-2, JPerm considers only the cases where the Edge is TR or FT; so 6 cases out of 24.</t>
  </si>
  <si>
    <t>For Section 2B, JPerm considers only the cases where the Edge is TR/RT, or TF/FT, or TL/BT; so 18 cases out of 72.</t>
  </si>
  <si>
    <t>The other 81 cases (Corner and Edge both not on Top but not in the same slot or not matching) are not covered in JPerm's pdf.</t>
  </si>
  <si>
    <t>In this quadrant, look at the columns of each 4×4 square, to see the best placement of the Corner.</t>
  </si>
  <si>
    <t>Depending on the quadrant, the 4×4 squares may be divided in "re-entrant diagonals", columns, or rows (dashed borders) that represent groups of similar combos.</t>
  </si>
  <si>
    <t>Differently to the work of Mr. Wolstenholme, I'm not interested in searching some English (or Italian) words that are similar to the magics;</t>
  </si>
  <si>
    <t>I only need to assign a sound to each move, and learn the magics as a new language.</t>
  </si>
  <si>
    <r>
      <t xml:space="preserve">The </t>
    </r>
    <r>
      <rPr>
        <b/>
        <sz val="16"/>
        <color theme="1"/>
        <rFont val="Calibri"/>
        <family val="2"/>
        <scheme val="minor"/>
      </rPr>
      <t>S</t>
    </r>
    <r>
      <rPr>
        <sz val="16"/>
        <color theme="1"/>
        <rFont val="Calibri"/>
        <family val="2"/>
        <scheme val="minor"/>
      </rPr>
      <t>tanding slice remains the same as in Singmaster's.</t>
    </r>
  </si>
  <si>
    <t>For "wide turns" (like lowercase "r" in Singmaster notation or "Rw" in WCA variation), I decided to maintain the logic of one syllable per turn,</t>
  </si>
  <si>
    <t>We can insert spaces anywhere between syllables and/or use CamelCase to make the magic more readable and rhythmic, and easy to remember.</t>
  </si>
  <si>
    <r>
      <t>Another example, for the longest Magic I currently use, is "</t>
    </r>
    <r>
      <rPr>
        <b/>
        <sz val="16"/>
        <color theme="1"/>
        <rFont val="Calibri"/>
        <family val="2"/>
        <scheme val="minor"/>
      </rPr>
      <t>Ràto Radan Ràfa Ritaràto Raforòfo</t>
    </r>
    <r>
      <rPr>
        <sz val="16"/>
        <color theme="1"/>
        <rFont val="Calibri"/>
        <family val="2"/>
        <scheme val="minor"/>
      </rPr>
      <t>" for the diagonal PLL. (Here the optional accents are used for the rhythm of words.)</t>
    </r>
  </si>
  <si>
    <t>ROLA</t>
  </si>
  <si>
    <t>RALO</t>
  </si>
  <si>
    <t>RILI</t>
  </si>
  <si>
    <t>Slice turns -
w/o affecting the centers</t>
  </si>
  <si>
    <t>ROVA</t>
  </si>
  <si>
    <t>RAVO</t>
  </si>
  <si>
    <t>LAVA</t>
  </si>
  <si>
    <t>LOVO</t>
  </si>
  <si>
    <t>RIVO</t>
  </si>
  <si>
    <t>RIVA</t>
  </si>
  <si>
    <t>LIVO</t>
  </si>
  <si>
    <t>LIVA</t>
  </si>
  <si>
    <t>pri</t>
  </si>
  <si>
    <t>sli</t>
  </si>
  <si>
    <t>sec</t>
  </si>
  <si>
    <t>RONLO</t>
  </si>
  <si>
    <t>RANLA</t>
  </si>
  <si>
    <t>LONRO</t>
  </si>
  <si>
    <t>LANRA</t>
  </si>
  <si>
    <t>RONLI</t>
  </si>
  <si>
    <t>RANLI</t>
  </si>
  <si>
    <t>LONRI</t>
  </si>
  <si>
    <t>LANRI</t>
  </si>
  <si>
    <t>RONLORO</t>
  </si>
  <si>
    <t>RANLARA</t>
  </si>
  <si>
    <t>LONROLO</t>
  </si>
  <si>
    <t>LANRALA</t>
  </si>
  <si>
    <t>RONVO</t>
  </si>
  <si>
    <t>RANVA</t>
  </si>
  <si>
    <t>LOVA</t>
  </si>
  <si>
    <t>LONVA</t>
  </si>
  <si>
    <t>LANVO</t>
  </si>
  <si>
    <t>VOXO</t>
  </si>
  <si>
    <t>VAXA</t>
  </si>
  <si>
    <t>VOXI</t>
  </si>
  <si>
    <t>VAXI</t>
  </si>
  <si>
    <t>VIXO</t>
  </si>
  <si>
    <t>VIXA</t>
  </si>
  <si>
    <t>RONXO</t>
  </si>
  <si>
    <t>RANXA</t>
  </si>
  <si>
    <t>LONXA</t>
  </si>
  <si>
    <t>LANXO</t>
  </si>
  <si>
    <t>ROVI</t>
  </si>
  <si>
    <t>RAVI</t>
  </si>
  <si>
    <t>LOVI</t>
  </si>
  <si>
    <t>LAVI</t>
  </si>
  <si>
    <r>
      <t xml:space="preserve">For all three slices, in my notation the direction of their rotation is the same as the 3 </t>
    </r>
    <r>
      <rPr>
        <b/>
        <sz val="14"/>
        <color theme="1"/>
        <rFont val="Calibri"/>
        <family val="2"/>
        <scheme val="minor"/>
      </rPr>
      <t>primary</t>
    </r>
    <r>
      <rPr>
        <sz val="14"/>
        <color theme="1"/>
        <rFont val="Calibri"/>
        <family val="2"/>
        <scheme val="minor"/>
      </rPr>
      <t xml:space="preserve"> faces </t>
    </r>
    <r>
      <rPr>
        <b/>
        <sz val="14"/>
        <color theme="1"/>
        <rFont val="Calibri"/>
        <family val="2"/>
        <scheme val="minor"/>
      </rPr>
      <t>R</t>
    </r>
    <r>
      <rPr>
        <sz val="14"/>
        <color theme="1"/>
        <rFont val="Calibri"/>
        <family val="2"/>
        <scheme val="minor"/>
      </rPr>
      <t xml:space="preserve">ight, </t>
    </r>
    <r>
      <rPr>
        <b/>
        <sz val="14"/>
        <color theme="1"/>
        <rFont val="Calibri"/>
        <family val="2"/>
        <scheme val="minor"/>
      </rPr>
      <t>T</t>
    </r>
    <r>
      <rPr>
        <sz val="14"/>
        <color theme="1"/>
        <rFont val="Calibri"/>
        <family val="2"/>
        <scheme val="minor"/>
      </rPr>
      <t xml:space="preserve">op, </t>
    </r>
    <r>
      <rPr>
        <b/>
        <sz val="14"/>
        <color theme="1"/>
        <rFont val="Calibri"/>
        <family val="2"/>
        <scheme val="minor"/>
      </rPr>
      <t>F</t>
    </r>
    <r>
      <rPr>
        <sz val="14"/>
        <color theme="1"/>
        <rFont val="Calibri"/>
        <family val="2"/>
        <scheme val="minor"/>
      </rPr>
      <t>ront; just like for the entire cube-rotations. Note that this is different in Singmaster's for E and M slices.</t>
    </r>
  </si>
  <si>
    <r>
      <t xml:space="preserve">As written in the preface, the notation that I use (which I name </t>
    </r>
    <r>
      <rPr>
        <b/>
        <sz val="14"/>
        <color theme="1"/>
        <rFont val="Calibri"/>
        <family val="2"/>
        <scheme val="minor"/>
      </rPr>
      <t>Cùbo notation</t>
    </r>
    <r>
      <rPr>
        <sz val="14"/>
        <color theme="1"/>
        <rFont val="Calibri"/>
        <family val="2"/>
        <scheme val="minor"/>
      </rPr>
      <t>) derives from Wolstenholme notation, and has few but important differences with the current "standard" Singmaster notation.</t>
    </r>
  </si>
  <si>
    <r>
      <t xml:space="preserve">The only 3 faces/slices/axes which change letter are: </t>
    </r>
    <r>
      <rPr>
        <b/>
        <sz val="14"/>
        <color theme="1"/>
        <rFont val="Calibri"/>
        <family val="2"/>
        <scheme val="minor"/>
      </rPr>
      <t>T</t>
    </r>
    <r>
      <rPr>
        <sz val="14"/>
        <color theme="1"/>
        <rFont val="Calibri"/>
        <family val="2"/>
        <scheme val="minor"/>
      </rPr>
      <t xml:space="preserve">op face (Singmaster's </t>
    </r>
    <r>
      <rPr>
        <b/>
        <sz val="14"/>
        <color theme="1"/>
        <rFont val="Calibri"/>
        <family val="2"/>
        <scheme val="minor"/>
      </rPr>
      <t>U</t>
    </r>
    <r>
      <rPr>
        <sz val="14"/>
        <color theme="1"/>
        <rFont val="Calibri"/>
        <family val="2"/>
        <scheme val="minor"/>
      </rPr>
      <t xml:space="preserve">p, but I need a consonant letter), </t>
    </r>
    <r>
      <rPr>
        <b/>
        <sz val="14"/>
        <color theme="1"/>
        <rFont val="Calibri"/>
        <family val="2"/>
        <scheme val="minor"/>
      </rPr>
      <t>H</t>
    </r>
    <r>
      <rPr>
        <sz val="14"/>
        <color theme="1"/>
        <rFont val="Calibri"/>
        <family val="2"/>
        <scheme val="minor"/>
      </rPr>
      <t xml:space="preserve">orizontal slice (that was E, ditto), and </t>
    </r>
    <r>
      <rPr>
        <b/>
        <sz val="14"/>
        <color theme="1"/>
        <rFont val="Calibri"/>
        <family val="2"/>
        <scheme val="minor"/>
      </rPr>
      <t>V</t>
    </r>
    <r>
      <rPr>
        <sz val="14"/>
        <color theme="1"/>
        <rFont val="Calibri"/>
        <family val="2"/>
        <scheme val="minor"/>
      </rPr>
      <t>ertical slice (for coherence with the horizontal, instead of M).</t>
    </r>
  </si>
  <si>
    <t>Slice turns + cube rotation</t>
  </si>
  <si>
    <t>Basic turns + cube rotation</t>
  </si>
  <si>
    <t>ROVO</t>
  </si>
  <si>
    <t>RAVA</t>
  </si>
  <si>
    <t>RIVI</t>
  </si>
  <si>
    <t>LAVO</t>
  </si>
  <si>
    <t>LIVI</t>
  </si>
  <si>
    <t>ROVOLA</t>
  </si>
  <si>
    <t>RAVALO</t>
  </si>
  <si>
    <t>RIVILI</t>
  </si>
  <si>
    <t>ROVOLI</t>
  </si>
  <si>
    <t>RAVOLI</t>
  </si>
  <si>
    <t>RIVOLI</t>
  </si>
  <si>
    <t>RAVALI</t>
  </si>
  <si>
    <t>RIVALO</t>
  </si>
  <si>
    <t>RIVOLA</t>
  </si>
  <si>
    <t>RIVILA</t>
  </si>
  <si>
    <t>RIVILO</t>
  </si>
  <si>
    <t>RAVILI</t>
  </si>
  <si>
    <t>ROVILI</t>
  </si>
  <si>
    <t>ROVOLO</t>
  </si>
  <si>
    <t>RAVALA</t>
  </si>
  <si>
    <t>ROVALO</t>
  </si>
  <si>
    <t>RAVOLA</t>
  </si>
  <si>
    <t>ROVILA</t>
  </si>
  <si>
    <t>RAVILO</t>
  </si>
  <si>
    <t>RIVALI</t>
  </si>
  <si>
    <t>ROVALA</t>
  </si>
  <si>
    <t>RAVOLO</t>
  </si>
  <si>
    <t>VAXO</t>
  </si>
  <si>
    <t>VOXA</t>
  </si>
  <si>
    <t>VIXI</t>
  </si>
  <si>
    <t>ROVALI</t>
  </si>
  <si>
    <t>ROVILO</t>
  </si>
  <si>
    <t>RAVILA</t>
  </si>
  <si>
    <t>RIVALA</t>
  </si>
  <si>
    <t>RIVOLO</t>
  </si>
  <si>
    <t>LON XO</t>
  </si>
  <si>
    <t>LAN XA</t>
  </si>
  <si>
    <t>LIN XI</t>
  </si>
  <si>
    <t>RON XA</t>
  </si>
  <si>
    <t>RAN XO</t>
  </si>
  <si>
    <t>RIN XI</t>
  </si>
  <si>
    <t>RALO XO</t>
  </si>
  <si>
    <t>ROLA XA</t>
  </si>
  <si>
    <t>RILI XI</t>
  </si>
  <si>
    <t>LO XO</t>
  </si>
  <si>
    <t>LA XA</t>
  </si>
  <si>
    <t>LI XI</t>
  </si>
  <si>
    <t>RO XA</t>
  </si>
  <si>
    <t>RA XO</t>
  </si>
  <si>
    <t>RI XI</t>
  </si>
  <si>
    <t>LA XO</t>
  </si>
  <si>
    <t>LO XA</t>
  </si>
  <si>
    <t>RO XO</t>
  </si>
  <si>
    <t>RA XA</t>
  </si>
  <si>
    <t>LO XI</t>
  </si>
  <si>
    <t>LA XI</t>
  </si>
  <si>
    <t>RO XI</t>
  </si>
  <si>
    <t>RA XI</t>
  </si>
  <si>
    <t>LI XO</t>
  </si>
  <si>
    <t>LI XA</t>
  </si>
  <si>
    <t>RI XA</t>
  </si>
  <si>
    <t>RI XO</t>
  </si>
  <si>
    <t>RALO XI</t>
  </si>
  <si>
    <t>ROLA XI</t>
  </si>
  <si>
    <t>RALO XA</t>
  </si>
  <si>
    <t>ROLA XO</t>
  </si>
  <si>
    <t>RILI XA</t>
  </si>
  <si>
    <t>RILI XO</t>
  </si>
  <si>
    <t>VA XO</t>
  </si>
  <si>
    <t>VO XA</t>
  </si>
  <si>
    <t>VI XI</t>
  </si>
  <si>
    <t>RALI XI</t>
  </si>
  <si>
    <t>ROLI XI</t>
  </si>
  <si>
    <t>LARI XI</t>
  </si>
  <si>
    <t>LORI XI</t>
  </si>
  <si>
    <t>RILA XA</t>
  </si>
  <si>
    <t>RILO XO</t>
  </si>
  <si>
    <t>ROLI XA</t>
  </si>
  <si>
    <t>RALI XO</t>
  </si>
  <si>
    <t>ROLI XO</t>
  </si>
  <si>
    <t>RALI XA</t>
  </si>
  <si>
    <t>RILO XA</t>
  </si>
  <si>
    <t>RILA XO</t>
  </si>
  <si>
    <t>RALA XI</t>
  </si>
  <si>
    <t>ROLO XI</t>
  </si>
  <si>
    <t>ROLO XO</t>
  </si>
  <si>
    <t>RALA XA</t>
  </si>
  <si>
    <t>RALA XO</t>
  </si>
  <si>
    <t>ROLO XA</t>
  </si>
  <si>
    <t>V</t>
  </si>
  <si>
    <t>X</t>
  </si>
  <si>
    <t>T</t>
  </si>
  <si>
    <t>H</t>
  </si>
  <si>
    <t>Y</t>
  </si>
  <si>
    <t>Z</t>
  </si>
  <si>
    <r>
      <t xml:space="preserve">These are: </t>
    </r>
    <r>
      <rPr>
        <b/>
        <sz val="14"/>
        <color theme="1"/>
        <rFont val="Calibri"/>
        <family val="2"/>
        <scheme val="minor"/>
      </rPr>
      <t>S</t>
    </r>
    <r>
      <rPr>
        <sz val="14"/>
        <color theme="1"/>
        <rFont val="Calibri"/>
        <family val="2"/>
        <scheme val="minor"/>
      </rPr>
      <t xml:space="preserve">lice </t>
    </r>
    <r>
      <rPr>
        <b/>
        <sz val="14"/>
        <color theme="1"/>
        <rFont val="Calibri"/>
        <family val="2"/>
        <scheme val="minor"/>
      </rPr>
      <t>T</t>
    </r>
    <r>
      <rPr>
        <sz val="14"/>
        <color theme="1"/>
        <rFont val="Calibri"/>
        <family val="2"/>
        <scheme val="minor"/>
      </rPr>
      <t xml:space="preserve">urn </t>
    </r>
    <r>
      <rPr>
        <b/>
        <sz val="14"/>
        <color theme="1"/>
        <rFont val="Calibri"/>
        <family val="2"/>
        <scheme val="minor"/>
      </rPr>
      <t>M</t>
    </r>
    <r>
      <rPr>
        <sz val="14"/>
        <color theme="1"/>
        <rFont val="Calibri"/>
        <family val="2"/>
        <scheme val="minor"/>
      </rPr>
      <t xml:space="preserve">etric, </t>
    </r>
    <r>
      <rPr>
        <b/>
        <sz val="14"/>
        <color theme="1"/>
        <rFont val="Calibri"/>
        <family val="2"/>
        <scheme val="minor"/>
      </rPr>
      <t>H</t>
    </r>
    <r>
      <rPr>
        <sz val="14"/>
        <color theme="1"/>
        <rFont val="Calibri"/>
        <family val="2"/>
        <scheme val="minor"/>
      </rPr>
      <t>alf-</t>
    </r>
    <r>
      <rPr>
        <b/>
        <sz val="14"/>
        <color theme="1"/>
        <rFont val="Calibri"/>
        <family val="2"/>
        <scheme val="minor"/>
      </rPr>
      <t>T</t>
    </r>
    <r>
      <rPr>
        <sz val="14"/>
        <color theme="1"/>
        <rFont val="Calibri"/>
        <family val="2"/>
        <scheme val="minor"/>
      </rPr>
      <t xml:space="preserve">urn </t>
    </r>
    <r>
      <rPr>
        <b/>
        <sz val="14"/>
        <color theme="1"/>
        <rFont val="Calibri"/>
        <family val="2"/>
        <scheme val="minor"/>
      </rPr>
      <t>M</t>
    </r>
    <r>
      <rPr>
        <sz val="14"/>
        <color theme="1"/>
        <rFont val="Calibri"/>
        <family val="2"/>
        <scheme val="minor"/>
      </rPr>
      <t xml:space="preserve">etric, </t>
    </r>
    <r>
      <rPr>
        <b/>
        <sz val="14"/>
        <color theme="1"/>
        <rFont val="Calibri"/>
        <family val="2"/>
        <scheme val="minor"/>
      </rPr>
      <t>Q</t>
    </r>
    <r>
      <rPr>
        <sz val="14"/>
        <color theme="1"/>
        <rFont val="Calibri"/>
        <family val="2"/>
        <scheme val="minor"/>
      </rPr>
      <t>uarter-</t>
    </r>
    <r>
      <rPr>
        <b/>
        <sz val="14"/>
        <color theme="1"/>
        <rFont val="Calibri"/>
        <family val="2"/>
        <scheme val="minor"/>
      </rPr>
      <t>T</t>
    </r>
    <r>
      <rPr>
        <sz val="14"/>
        <color theme="1"/>
        <rFont val="Calibri"/>
        <family val="2"/>
        <scheme val="minor"/>
      </rPr>
      <t xml:space="preserve">urn </t>
    </r>
    <r>
      <rPr>
        <b/>
        <sz val="14"/>
        <color theme="1"/>
        <rFont val="Calibri"/>
        <family val="2"/>
        <scheme val="minor"/>
      </rPr>
      <t>M</t>
    </r>
    <r>
      <rPr>
        <sz val="14"/>
        <color theme="1"/>
        <rFont val="Calibri"/>
        <family val="2"/>
        <scheme val="minor"/>
      </rPr>
      <t xml:space="preserve">etric. I think that the most common is STM, but HTM is what is currently used for the competitions of </t>
    </r>
    <r>
      <rPr>
        <b/>
        <sz val="14"/>
        <color theme="1"/>
        <rFont val="Calibri"/>
        <family val="2"/>
        <scheme val="minor"/>
      </rPr>
      <t>F</t>
    </r>
    <r>
      <rPr>
        <sz val="14"/>
        <color theme="1"/>
        <rFont val="Calibri"/>
        <family val="2"/>
        <scheme val="minor"/>
      </rPr>
      <t xml:space="preserve">ewest </t>
    </r>
    <r>
      <rPr>
        <b/>
        <sz val="14"/>
        <color theme="1"/>
        <rFont val="Calibri"/>
        <family val="2"/>
        <scheme val="minor"/>
      </rPr>
      <t>M</t>
    </r>
    <r>
      <rPr>
        <sz val="14"/>
        <color theme="1"/>
        <rFont val="Calibri"/>
        <family val="2"/>
        <scheme val="minor"/>
      </rPr>
      <t xml:space="preserve">oves </t>
    </r>
    <r>
      <rPr>
        <b/>
        <sz val="14"/>
        <color theme="1"/>
        <rFont val="Calibri"/>
        <family val="2"/>
        <scheme val="minor"/>
      </rPr>
      <t>C</t>
    </r>
    <r>
      <rPr>
        <sz val="14"/>
        <color theme="1"/>
        <rFont val="Calibri"/>
        <family val="2"/>
        <scheme val="minor"/>
      </rPr>
      <t>hallenge.</t>
    </r>
  </si>
  <si>
    <r>
      <t xml:space="preserve">Regarding </t>
    </r>
    <r>
      <rPr>
        <b/>
        <sz val="14"/>
        <color theme="1"/>
        <rFont val="Calibri"/>
        <family val="2"/>
        <scheme val="minor"/>
      </rPr>
      <t>turn speed</t>
    </r>
    <r>
      <rPr>
        <sz val="14"/>
        <color theme="1"/>
        <rFont val="Calibri"/>
        <family val="2"/>
        <scheme val="minor"/>
      </rPr>
      <t>: doing a TI requires a bit longer than a TO, but maybe less than a TOVO. But on a rounder speed-cube, a TORO is faster then a TI, because you can start the RO well before the TO is actually finished.</t>
    </r>
  </si>
  <si>
    <t>In order to accomplish this, I will add a brand new Execution Time Metric, with fractional parts, and this metric will also include cube-rotations and re-grips.</t>
  </si>
  <si>
    <r>
      <t xml:space="preserve">Quick syntax for metrics: if an example magic formula has a length of 6 in CTM, 8 in STM, 9 in HTM, and 12 in QTM, I use to write </t>
    </r>
    <r>
      <rPr>
        <b/>
        <sz val="14"/>
        <color theme="1"/>
        <rFont val="Calibri"/>
        <family val="2"/>
        <scheme val="minor"/>
      </rPr>
      <t>6c 8s 9h 12q</t>
    </r>
    <r>
      <rPr>
        <sz val="14"/>
        <color theme="1"/>
        <rFont val="Calibri"/>
        <family val="2"/>
        <scheme val="minor"/>
      </rPr>
      <t>. (In this syntax, contrarily to Rix, the suffixes don't represent the numeral base.)</t>
    </r>
  </si>
  <si>
    <t>alternatives</t>
  </si>
  <si>
    <t>w/rot</t>
  </si>
  <si>
    <t>complete</t>
  </si>
  <si>
    <t>RONRO</t>
  </si>
  <si>
    <t>RANRA</t>
  </si>
  <si>
    <t>LONLO</t>
  </si>
  <si>
    <t>LANLA</t>
  </si>
  <si>
    <t>A propòsito, in giapponese si usano molto anche le vocali doppie (o allungate) che in italiano usiamo raramente - tipo &lt;zii&gt;, &lt;pii&gt;, &lt;trii&gt;, &lt;avvii&gt;, &lt;invii&gt;, &lt;oblii&gt;;</t>
  </si>
  <si>
    <t>Now a quick note in Italian for Italian pronunciation: (anche perchè c'ho voglia di scrivere un po' in italiano!)</t>
  </si>
  <si>
    <r>
      <t xml:space="preserve">dalla </t>
    </r>
    <r>
      <rPr>
        <b/>
        <sz val="14"/>
        <color theme="1"/>
        <rFont val="Calibri"/>
        <family val="2"/>
        <scheme val="minor"/>
      </rPr>
      <t>ó</t>
    </r>
    <r>
      <rPr>
        <sz val="14"/>
        <color theme="1"/>
        <rFont val="Calibri"/>
        <family val="2"/>
        <scheme val="minor"/>
      </rPr>
      <t xml:space="preserve"> chiusa (come "a </t>
    </r>
    <r>
      <rPr>
        <b/>
        <sz val="14"/>
        <color theme="1"/>
        <rFont val="Calibri"/>
        <family val="2"/>
        <scheme val="minor"/>
      </rPr>
      <t>o</t>
    </r>
    <r>
      <rPr>
        <sz val="14"/>
        <color theme="1"/>
        <rFont val="Calibri"/>
        <family val="2"/>
        <scheme val="minor"/>
      </rPr>
      <t xml:space="preserve"> b", e la finale di "Riccard</t>
    </r>
    <r>
      <rPr>
        <b/>
        <sz val="14"/>
        <color theme="1"/>
        <rFont val="Calibri"/>
        <family val="2"/>
        <scheme val="minor"/>
      </rPr>
      <t>o</t>
    </r>
    <r>
      <rPr>
        <sz val="14"/>
        <color theme="1"/>
        <rFont val="Calibri"/>
        <family val="2"/>
        <scheme val="minor"/>
      </rPr>
      <t xml:space="preserve">"); e distinguiamo la </t>
    </r>
    <r>
      <rPr>
        <b/>
        <sz val="14"/>
        <color theme="1"/>
        <rFont val="Calibri"/>
        <family val="2"/>
        <scheme val="minor"/>
      </rPr>
      <t>è</t>
    </r>
    <r>
      <rPr>
        <sz val="14"/>
        <color theme="1"/>
        <rFont val="Calibri"/>
        <family val="2"/>
        <scheme val="minor"/>
      </rPr>
      <t xml:space="preserve"> aperta (come in "caff</t>
    </r>
    <r>
      <rPr>
        <b/>
        <sz val="14"/>
        <color theme="1"/>
        <rFont val="Calibri"/>
        <family val="2"/>
        <scheme val="minor"/>
      </rPr>
      <t>è</t>
    </r>
    <r>
      <rPr>
        <sz val="14"/>
        <color theme="1"/>
        <rFont val="Calibri"/>
        <family val="2"/>
        <scheme val="minor"/>
      </rPr>
      <t xml:space="preserve">", "lui </t>
    </r>
    <r>
      <rPr>
        <b/>
        <sz val="14"/>
        <color theme="1"/>
        <rFont val="Calibri"/>
        <family val="2"/>
        <scheme val="minor"/>
      </rPr>
      <t>è</t>
    </r>
    <r>
      <rPr>
        <sz val="14"/>
        <color theme="1"/>
        <rFont val="Calibri"/>
        <family val="2"/>
        <scheme val="minor"/>
      </rPr>
      <t xml:space="preserve"> Riccardo") dalla </t>
    </r>
    <r>
      <rPr>
        <b/>
        <sz val="14"/>
        <color theme="1"/>
        <rFont val="Calibri"/>
        <family val="2"/>
        <scheme val="minor"/>
      </rPr>
      <t>é</t>
    </r>
    <r>
      <rPr>
        <sz val="14"/>
        <color theme="1"/>
        <rFont val="Calibri"/>
        <family val="2"/>
        <scheme val="minor"/>
      </rPr>
      <t xml:space="preserve"> chiusa (come in poich</t>
    </r>
    <r>
      <rPr>
        <b/>
        <sz val="14"/>
        <color theme="1"/>
        <rFont val="Calibri"/>
        <family val="2"/>
        <scheme val="minor"/>
      </rPr>
      <t>é</t>
    </r>
    <r>
      <rPr>
        <sz val="14"/>
        <color theme="1"/>
        <rFont val="Calibri"/>
        <family val="2"/>
        <scheme val="minor"/>
      </rPr>
      <t xml:space="preserve">, "Laura </t>
    </r>
    <r>
      <rPr>
        <b/>
        <sz val="14"/>
        <color theme="1"/>
        <rFont val="Calibri"/>
        <family val="2"/>
        <scheme val="minor"/>
      </rPr>
      <t>e</t>
    </r>
    <r>
      <rPr>
        <sz val="14"/>
        <color theme="1"/>
        <rFont val="Calibri"/>
        <family val="2"/>
        <scheme val="minor"/>
      </rPr>
      <t xml:space="preserve"> Riccardo").</t>
    </r>
  </si>
  <si>
    <r>
      <t xml:space="preserve">cheppalle i correttori che cercano sempre di corréggermelo. In più, in Lombardia usiamo anche la </t>
    </r>
    <r>
      <rPr>
        <b/>
        <sz val="14"/>
        <color theme="1"/>
        <rFont val="Calibri"/>
        <family val="2"/>
        <scheme val="minor"/>
      </rPr>
      <t>ü</t>
    </r>
    <r>
      <rPr>
        <sz val="14"/>
        <color theme="1"/>
        <rFont val="Calibri"/>
        <family val="2"/>
        <scheme val="minor"/>
      </rPr>
      <t xml:space="preserve"> e la </t>
    </r>
    <r>
      <rPr>
        <b/>
        <sz val="14"/>
        <color theme="1"/>
        <rFont val="Calibri"/>
        <family val="2"/>
        <scheme val="minor"/>
      </rPr>
      <t>ö</t>
    </r>
    <r>
      <rPr>
        <sz val="14"/>
        <color theme="1"/>
        <rFont val="Calibri"/>
        <family val="2"/>
        <scheme val="minor"/>
      </rPr>
      <t xml:space="preserve"> (non me ne vengono in mente altre), per un totale di </t>
    </r>
    <r>
      <rPr>
        <b/>
        <sz val="14"/>
        <color theme="1"/>
        <rFont val="Calibri"/>
        <family val="2"/>
        <scheme val="minor"/>
      </rPr>
      <t>9</t>
    </r>
    <r>
      <rPr>
        <sz val="14"/>
        <color theme="1"/>
        <rFont val="Calibri"/>
        <family val="2"/>
        <scheme val="minor"/>
      </rPr>
      <t xml:space="preserve"> suoni vocàlici.</t>
    </r>
  </si>
  <si>
    <r>
      <t xml:space="preserve">Tra l'altro, visto che è una delle poche lingue oltre all'italiano che usa le consonanti doppie, la pronuncia del giapponese è molto simile a quella dell'italiano - tranne la </t>
    </r>
    <r>
      <rPr>
        <b/>
        <sz val="14"/>
        <color theme="1"/>
        <rFont val="Calibri"/>
        <family val="2"/>
        <scheme val="minor"/>
      </rPr>
      <t>u</t>
    </r>
    <r>
      <rPr>
        <sz val="14"/>
        <color theme="1"/>
        <rFont val="Calibri"/>
        <family val="2"/>
        <scheme val="minor"/>
      </rPr>
      <t xml:space="preserve"> che in giapponese è una via di mezzo tra </t>
    </r>
    <r>
      <rPr>
        <b/>
        <sz val="14"/>
        <color theme="1"/>
        <rFont val="Calibri"/>
        <family val="2"/>
        <scheme val="minor"/>
      </rPr>
      <t>u</t>
    </r>
    <r>
      <rPr>
        <sz val="14"/>
        <color theme="1"/>
        <rFont val="Calibri"/>
        <family val="2"/>
        <scheme val="minor"/>
      </rPr>
      <t xml:space="preserve"> e </t>
    </r>
    <r>
      <rPr>
        <b/>
        <sz val="14"/>
        <color theme="1"/>
        <rFont val="Calibri"/>
        <family val="2"/>
        <scheme val="minor"/>
      </rPr>
      <t>ü</t>
    </r>
    <r>
      <rPr>
        <sz val="14"/>
        <color theme="1"/>
        <rFont val="Calibri"/>
        <family val="2"/>
        <scheme val="minor"/>
      </rPr>
      <t>.</t>
    </r>
  </si>
  <si>
    <r>
      <t xml:space="preserve">I've read also of the </t>
    </r>
    <r>
      <rPr>
        <b/>
        <sz val="14"/>
        <color theme="1"/>
        <rFont val="Calibri"/>
        <family val="2"/>
        <scheme val="minor"/>
      </rPr>
      <t>A</t>
    </r>
    <r>
      <rPr>
        <sz val="14"/>
        <color theme="1"/>
        <rFont val="Calibri"/>
        <family val="2"/>
        <scheme val="minor"/>
      </rPr>
      <t xml:space="preserve">xis </t>
    </r>
    <r>
      <rPr>
        <b/>
        <sz val="14"/>
        <color theme="1"/>
        <rFont val="Calibri"/>
        <family val="2"/>
        <scheme val="minor"/>
      </rPr>
      <t>T</t>
    </r>
    <r>
      <rPr>
        <sz val="14"/>
        <color theme="1"/>
        <rFont val="Calibri"/>
        <family val="2"/>
        <scheme val="minor"/>
      </rPr>
      <t xml:space="preserve">urn </t>
    </r>
    <r>
      <rPr>
        <b/>
        <sz val="14"/>
        <color theme="1"/>
        <rFont val="Calibri"/>
        <family val="2"/>
        <scheme val="minor"/>
      </rPr>
      <t>M</t>
    </r>
    <r>
      <rPr>
        <sz val="14"/>
        <color theme="1"/>
        <rFont val="Calibri"/>
        <family val="2"/>
        <scheme val="minor"/>
      </rPr>
      <t xml:space="preserve">etric which looks similar to my new </t>
    </r>
    <r>
      <rPr>
        <b/>
        <sz val="14"/>
        <color theme="1"/>
        <rFont val="Calibri"/>
        <family val="2"/>
        <scheme val="minor"/>
      </rPr>
      <t>CTM</t>
    </r>
    <r>
      <rPr>
        <sz val="14"/>
        <color theme="1"/>
        <rFont val="Calibri"/>
        <family val="2"/>
        <scheme val="minor"/>
      </rPr>
      <t>, but ATM is not clear for all the complex moves (beside the "anti-slice" moves), and it also counts the cube rotations.</t>
    </r>
  </si>
  <si>
    <t>The next goal of my work for the Rubik's Cube, will be to code all the grips and holds and "finger tricks", and let my program find the fastest and the easiest ways to execute each specific Magic.</t>
  </si>
  <si>
    <t>Note: in JPerm's videos, and in many other places, we're told that there are many different "equally good" ways to accomplish a specific sequence, and that some cubers prefer one over the other, because we're all different as persons.</t>
  </si>
  <si>
    <r>
      <t xml:space="preserve">Instead, I personally think that we're (almost) all exactly equal, with the same-shaped hands, and the same abilities. So, in my opinion, there is only </t>
    </r>
    <r>
      <rPr>
        <b/>
        <sz val="14"/>
        <color theme="1"/>
        <rFont val="Calibri"/>
        <family val="2"/>
        <scheme val="minor"/>
      </rPr>
      <t>one</t>
    </r>
    <r>
      <rPr>
        <sz val="14"/>
        <color theme="1"/>
        <rFont val="Calibri"/>
        <family val="2"/>
        <scheme val="minor"/>
      </rPr>
      <t xml:space="preserve"> best and fastest way for each sequence, and only </t>
    </r>
    <r>
      <rPr>
        <b/>
        <sz val="14"/>
        <color theme="1"/>
        <rFont val="Calibri"/>
        <family val="2"/>
        <scheme val="minor"/>
      </rPr>
      <t>one</t>
    </r>
    <r>
      <rPr>
        <sz val="14"/>
        <color theme="1"/>
        <rFont val="Calibri"/>
        <family val="2"/>
        <scheme val="minor"/>
      </rPr>
      <t xml:space="preserve"> best magic for each task.</t>
    </r>
  </si>
  <si>
    <r>
      <t xml:space="preserve">The most important thing is that the "personal differences" be not taken as an </t>
    </r>
    <r>
      <rPr>
        <b/>
        <sz val="14"/>
        <color theme="1"/>
        <rFont val="Calibri"/>
        <family val="2"/>
        <scheme val="minor"/>
      </rPr>
      <t>excuse</t>
    </r>
    <r>
      <rPr>
        <sz val="14"/>
        <color theme="1"/>
        <rFont val="Calibri"/>
        <family val="2"/>
        <scheme val="minor"/>
      </rPr>
      <t xml:space="preserve"> to avoiding learning the more complex things. There are </t>
    </r>
    <r>
      <rPr>
        <b/>
        <sz val="14"/>
        <color theme="1"/>
        <rFont val="Calibri"/>
        <family val="2"/>
        <scheme val="minor"/>
      </rPr>
      <t>no shortcuts</t>
    </r>
    <r>
      <rPr>
        <sz val="14"/>
        <color theme="1"/>
        <rFont val="Calibri"/>
        <family val="2"/>
        <scheme val="minor"/>
      </rPr>
      <t xml:space="preserve"> in life, and we're all able to do our work if we take the time of wanting to.</t>
    </r>
  </si>
  <si>
    <t>RONVOLO</t>
  </si>
  <si>
    <t>RANVALA</t>
  </si>
  <si>
    <r>
      <t xml:space="preserve">Io, per la magìa della cravatta (una delle mie preferite), vedo che la pronuncio «Fa, rónto ràta ranfòro», e il &lt;Sune&gt; lo pronuncio «Ròto ràto rótìra» (qui le </t>
    </r>
    <r>
      <rPr>
        <b/>
        <sz val="14"/>
        <color theme="1"/>
        <rFont val="Calibri"/>
        <family val="2"/>
        <scheme val="minor"/>
      </rPr>
      <t>à</t>
    </r>
    <r>
      <rPr>
        <sz val="14"/>
        <color theme="1"/>
        <rFont val="Calibri"/>
        <family val="2"/>
        <scheme val="minor"/>
      </rPr>
      <t xml:space="preserve"> e </t>
    </r>
    <r>
      <rPr>
        <b/>
        <sz val="14"/>
        <color theme="1"/>
        <rFont val="Calibri"/>
        <family val="2"/>
        <scheme val="minor"/>
      </rPr>
      <t>ì</t>
    </r>
    <r>
      <rPr>
        <sz val="14"/>
        <color theme="1"/>
        <rFont val="Calibri"/>
        <family val="2"/>
        <scheme val="minor"/>
      </rPr>
      <t xml:space="preserve"> sono accentate per indicare la rìtmica).</t>
    </r>
  </si>
  <si>
    <r>
      <t xml:space="preserve">Per il resto della pronuncia in italiano: la </t>
    </r>
    <r>
      <rPr>
        <b/>
        <sz val="14"/>
        <color theme="1"/>
        <rFont val="Calibri"/>
        <family val="2"/>
        <scheme val="minor"/>
      </rPr>
      <t>H</t>
    </r>
    <r>
      <rPr>
        <sz val="14"/>
        <color theme="1"/>
        <rFont val="Calibri"/>
        <family val="2"/>
        <scheme val="minor"/>
      </rPr>
      <t xml:space="preserve"> è una consonante e va pronunciata (come in inglese o come la </t>
    </r>
    <r>
      <rPr>
        <b/>
        <sz val="14"/>
        <color theme="1"/>
        <rFont val="Calibri"/>
        <family val="2"/>
        <scheme val="minor"/>
      </rPr>
      <t>C</t>
    </r>
    <r>
      <rPr>
        <sz val="14"/>
        <color theme="1"/>
        <rFont val="Calibri"/>
        <family val="2"/>
        <scheme val="minor"/>
      </rPr>
      <t xml:space="preserve"> toscana, e eventualmente si può usare la </t>
    </r>
    <r>
      <rPr>
        <b/>
        <sz val="14"/>
        <color theme="1"/>
        <rFont val="Calibri"/>
        <family val="2"/>
        <scheme val="minor"/>
      </rPr>
      <t>C</t>
    </r>
    <r>
      <rPr>
        <sz val="14"/>
        <color theme="1"/>
        <rFont val="Calibri"/>
        <family val="2"/>
        <scheme val="minor"/>
      </rPr>
      <t xml:space="preserve"> che attualmente è libera), e anche la </t>
    </r>
    <r>
      <rPr>
        <b/>
        <sz val="14"/>
        <color theme="1"/>
        <rFont val="Calibri"/>
        <family val="2"/>
        <scheme val="minor"/>
      </rPr>
      <t>Y</t>
    </r>
    <r>
      <rPr>
        <sz val="14"/>
        <color theme="1"/>
        <rFont val="Calibri"/>
        <family val="2"/>
        <scheme val="minor"/>
      </rPr>
      <t xml:space="preserve"> deve avere la funzione di consonante;</t>
    </r>
  </si>
  <si>
    <t>Oppure, pronunciàtele come vi pare, basta che le sillabe abbiano un suono bi-unìvoco. E se vi va di inventarvi una vostra notazione, figata! Facile che sia meglio della mia, che ho voluto farla simile allo "standard" - per ora.</t>
  </si>
  <si>
    <r>
      <t>The "F2L" part of the name stands in turn for "</t>
    </r>
    <r>
      <rPr>
        <b/>
        <sz val="16"/>
        <color theme="1"/>
        <rFont val="Calibri"/>
        <family val="2"/>
        <scheme val="minor"/>
      </rPr>
      <t>F</t>
    </r>
    <r>
      <rPr>
        <sz val="16"/>
        <color theme="1"/>
        <rFont val="Calibri"/>
        <family val="2"/>
        <scheme val="minor"/>
      </rPr>
      <t xml:space="preserve">irst </t>
    </r>
    <r>
      <rPr>
        <b/>
        <sz val="16"/>
        <color theme="1"/>
        <rFont val="Calibri"/>
        <family val="2"/>
        <scheme val="minor"/>
      </rPr>
      <t>2</t>
    </r>
    <r>
      <rPr>
        <sz val="16"/>
        <color theme="1"/>
        <rFont val="Calibri"/>
        <family val="2"/>
        <scheme val="minor"/>
      </rPr>
      <t xml:space="preserve"> </t>
    </r>
    <r>
      <rPr>
        <b/>
        <sz val="16"/>
        <color theme="1"/>
        <rFont val="Calibri"/>
        <family val="2"/>
        <scheme val="minor"/>
      </rPr>
      <t>L</t>
    </r>
    <r>
      <rPr>
        <sz val="16"/>
        <color theme="1"/>
        <rFont val="Calibri"/>
        <family val="2"/>
        <scheme val="minor"/>
      </rPr>
      <t xml:space="preserve">ayers", and commonly refers to the F2L </t>
    </r>
    <r>
      <rPr>
        <b/>
        <sz val="16"/>
        <color theme="1"/>
        <rFont val="Calibri"/>
        <family val="2"/>
        <scheme val="minor"/>
      </rPr>
      <t>Slots</t>
    </r>
    <r>
      <rPr>
        <sz val="16"/>
        <color theme="1"/>
        <rFont val="Calibri"/>
        <family val="2"/>
        <scheme val="minor"/>
      </rPr>
      <t>, that is the pair Corner+Edge that completes each F2L corner after the Cross has been done.</t>
    </r>
  </si>
  <si>
    <r>
      <t xml:space="preserve">My computer program is able to scramble (in a perfect mathematical way) and solve (with CFOP method) some </t>
    </r>
    <r>
      <rPr>
        <b/>
        <sz val="16"/>
        <color theme="1"/>
        <rFont val="Calibri"/>
        <family val="2"/>
        <scheme val="minor"/>
      </rPr>
      <t>millions</t>
    </r>
    <r>
      <rPr>
        <sz val="16"/>
        <color theme="1"/>
        <rFont val="Calibri"/>
        <family val="2"/>
        <scheme val="minor"/>
      </rPr>
      <t xml:space="preserve"> of Cubes per each </t>
    </r>
    <r>
      <rPr>
        <b/>
        <sz val="16"/>
        <color theme="1"/>
        <rFont val="Calibri"/>
        <family val="2"/>
        <scheme val="minor"/>
      </rPr>
      <t>second</t>
    </r>
    <r>
      <rPr>
        <sz val="16"/>
        <color theme="1"/>
        <rFont val="Calibri"/>
        <family val="2"/>
        <scheme val="minor"/>
      </rPr>
      <t>. But probably my program is not having fun.</t>
    </r>
  </si>
  <si>
    <r>
      <t xml:space="preserve">We could sit down few minutes, and </t>
    </r>
    <r>
      <rPr>
        <b/>
        <sz val="16"/>
        <color theme="1"/>
        <rFont val="Calibri"/>
        <family val="2"/>
        <scheme val="minor"/>
      </rPr>
      <t>prove</t>
    </r>
    <r>
      <rPr>
        <sz val="16"/>
        <color theme="1"/>
        <rFont val="Calibri"/>
        <family val="2"/>
        <scheme val="minor"/>
      </rPr>
      <t xml:space="preserve"> that these formulas always give the desired answer for whatever variable. But after that, we can simply "evoke" a formula and expect the right result.</t>
    </r>
  </si>
  <si>
    <r>
      <t>and inspired by my passion for the Chinese language, I decided to use the "</t>
    </r>
    <r>
      <rPr>
        <b/>
        <sz val="16"/>
        <color theme="1"/>
        <rFont val="Calibri"/>
        <family val="2"/>
        <scheme val="minor"/>
      </rPr>
      <t>-N</t>
    </r>
    <r>
      <rPr>
        <sz val="16"/>
        <color theme="1"/>
        <rFont val="Calibri"/>
        <family val="2"/>
        <scheme val="minor"/>
      </rPr>
      <t>" final (as variation of the vowel) for wide turns.</t>
    </r>
  </si>
  <si>
    <t>Actually, one could also use -m or -ŋ (I always hated the -ng in English and Pinyin) if it's easier to pronounce it together with the following consonant, or even double the next consonant, like RottoRataRafforo.</t>
  </si>
  <si>
    <r>
      <t xml:space="preserve">We said that in all the four metrics used here, the entire-cube rotations count as </t>
    </r>
    <r>
      <rPr>
        <b/>
        <sz val="14"/>
        <color theme="1"/>
        <rFont val="Calibri"/>
        <family val="2"/>
        <scheme val="minor"/>
      </rPr>
      <t>0</t>
    </r>
    <r>
      <rPr>
        <sz val="14"/>
        <color theme="1"/>
        <rFont val="Calibri"/>
        <family val="2"/>
        <scheme val="minor"/>
      </rPr>
      <t>.</t>
    </r>
  </si>
  <si>
    <t>layer code</t>
  </si>
  <si>
    <t>Actually, I also have single-syllable names for all the complex moves (ROP/RAP/RIP for ROLO/RALA/RILI; ROA/RAI for ROLA/RALI, etcetera), but I decided to keep it simple for now.</t>
  </si>
  <si>
    <r>
      <t xml:space="preserve">I designed the </t>
    </r>
    <r>
      <rPr>
        <b/>
        <sz val="14"/>
        <color theme="1"/>
        <rFont val="Calibri"/>
        <family val="2"/>
        <scheme val="minor"/>
      </rPr>
      <t>Cùbo Notation</t>
    </r>
    <r>
      <rPr>
        <sz val="14"/>
        <color theme="1"/>
        <rFont val="Calibri"/>
        <family val="2"/>
        <scheme val="minor"/>
      </rPr>
      <t xml:space="preserve"> this way in order to be quite close to the current "standard" which everybody is used to. (But E E' M M' </t>
    </r>
    <r>
      <rPr>
        <b/>
        <sz val="14"/>
        <color theme="1"/>
        <rFont val="Calibri"/>
        <family val="2"/>
        <scheme val="minor"/>
      </rPr>
      <t>did</t>
    </r>
    <r>
      <rPr>
        <sz val="14"/>
        <color theme="1"/>
        <rFont val="Calibri"/>
        <family val="2"/>
        <scheme val="minor"/>
      </rPr>
      <t xml:space="preserve"> need to be fixed!)</t>
    </r>
  </si>
  <si>
    <r>
      <t xml:space="preserve">In altre lingue ce ne sono </t>
    </r>
    <r>
      <rPr>
        <b/>
        <sz val="14"/>
        <color theme="1"/>
        <rFont val="Calibri"/>
        <family val="2"/>
        <scheme val="minor"/>
      </rPr>
      <t>molti</t>
    </r>
    <r>
      <rPr>
        <sz val="14"/>
        <color theme="1"/>
        <rFont val="Calibri"/>
        <family val="2"/>
        <scheme val="minor"/>
      </rPr>
      <t xml:space="preserve"> di più, anche una trentina (e questo è il motivo per cui gli italiani parlano malissimo l'inglese). Di tutte le lingue che conosco (anche in parte), l'unica che ne ha di meno è il giapponese, che ne ha solo </t>
    </r>
    <r>
      <rPr>
        <b/>
        <sz val="14"/>
        <color theme="1"/>
        <rFont val="Calibri"/>
        <family val="2"/>
        <scheme val="minor"/>
      </rPr>
      <t>5</t>
    </r>
    <r>
      <rPr>
        <sz val="14"/>
        <color theme="1"/>
        <rFont val="Calibri"/>
        <family val="2"/>
        <scheme val="minor"/>
      </rPr>
      <t>.</t>
    </r>
  </si>
  <si>
    <t>I personally look at which slot is more easily inserted, and insert that one so that usually the others get better - I will measure this and the alternatives with my Cubo.rix.</t>
  </si>
  <si>
    <t>A faster way could be solving two or more slots at the same time, but this is not the scope of the current "F2L Slots" method.</t>
  </si>
  <si>
    <t>Obviously all of this is only theoretical: a wise human would not learn 384 magics (or 836 including shortcuts) for the slots, and a computer program has faster ways to fix them.</t>
  </si>
  <si>
    <r>
      <t xml:space="preserve">I've seen that this is not true even in the SliceTurnMetric, because I've found exactly </t>
    </r>
    <r>
      <rPr>
        <b/>
        <sz val="16"/>
        <color theme="1"/>
        <rFont val="Calibri"/>
        <family val="2"/>
        <scheme val="minor"/>
      </rPr>
      <t>786</t>
    </r>
    <r>
      <rPr>
        <sz val="16"/>
        <color theme="1"/>
        <rFont val="Calibri"/>
        <family val="2"/>
        <scheme val="minor"/>
      </rPr>
      <t xml:space="preserve"> combinations that require </t>
    </r>
    <r>
      <rPr>
        <b/>
        <sz val="16"/>
        <color theme="1"/>
        <rFont val="Calibri"/>
        <family val="2"/>
        <scheme val="minor"/>
      </rPr>
      <t>7s</t>
    </r>
    <r>
      <rPr>
        <sz val="16"/>
        <color theme="1"/>
        <rFont val="Calibri"/>
        <family val="2"/>
        <scheme val="minor"/>
      </rPr>
      <t>. Instead, that is true for my compact CùboTurnMetric.</t>
    </r>
  </si>
  <si>
    <r>
      <t>So, for example, the common Anti-Sune sequence "el-prime-u-prime-el-u-prime-el-prime-u-two-l" (no comment) is now written "</t>
    </r>
    <r>
      <rPr>
        <b/>
        <sz val="16"/>
        <color theme="1"/>
        <rFont val="Calibri"/>
        <family val="2"/>
        <scheme val="minor"/>
      </rPr>
      <t>Lata Lota Latilo</t>
    </r>
    <r>
      <rPr>
        <sz val="16"/>
        <color theme="1"/>
        <rFont val="Calibri"/>
        <family val="2"/>
        <scheme val="minor"/>
      </rPr>
      <t>", read as "Lata Lota Latilo" in Italian or German,</t>
    </r>
  </si>
  <si>
    <t>If you try all the complex CTM moves (listed below) by yourself, you'll see that they take around the same amount of time (at the cost of a little more effort) required for the basic turns.</t>
  </si>
  <si>
    <t>If you can do a turn with a single hand (TO or LAN for example), in the meantime the other hand can re-grip for the next move. These facts will be all taken into account by my Execution Time Metric, and the next version of Cubo.rix.</t>
  </si>
  <si>
    <t>Altre parole che hanno il plurale simile si distinguono dalla posizione dell'accento che definisce la ritmica, tipo &lt;prìncipi&gt; plurale di &lt;prìncipe&gt; da &lt;princìpi&gt; plurale di &lt;princìpio&gt;.</t>
  </si>
  <si>
    <t>cercati tutti, non ci sono! Fine, la tabella così è definitiva.</t>
  </si>
  <si>
    <t>r L2</t>
  </si>
  <si>
    <t>r' L2</t>
  </si>
  <si>
    <t>l R2</t>
  </si>
  <si>
    <t>l' R2</t>
  </si>
  <si>
    <t>r x</t>
  </si>
  <si>
    <t>r' x'</t>
  </si>
  <si>
    <t>l x'</t>
  </si>
  <si>
    <t>l' x</t>
  </si>
  <si>
    <t>r L</t>
  </si>
  <si>
    <t>r' L'</t>
  </si>
  <si>
    <t>l R</t>
  </si>
  <si>
    <t>l' R'</t>
  </si>
  <si>
    <t>M' x</t>
  </si>
  <si>
    <t>M x'</t>
  </si>
  <si>
    <t>M' x2</t>
  </si>
  <si>
    <t>M x2</t>
  </si>
  <si>
    <t>M2 x</t>
  </si>
  <si>
    <t>M2 x2</t>
  </si>
  <si>
    <t>M2 x'</t>
  </si>
  <si>
    <t>M x</t>
  </si>
  <si>
    <t>M' x'</t>
  </si>
  <si>
    <t>r M'</t>
  </si>
  <si>
    <t>r' M</t>
  </si>
  <si>
    <t>l M</t>
  </si>
  <si>
    <t>R M</t>
  </si>
  <si>
    <t>R' M'</t>
  </si>
  <si>
    <t>L' M</t>
  </si>
  <si>
    <t>L M'</t>
  </si>
  <si>
    <t>r R</t>
  </si>
  <si>
    <t>r' R'</t>
  </si>
  <si>
    <t>l L</t>
  </si>
  <si>
    <t>l' L'</t>
  </si>
  <si>
    <t>r L R</t>
  </si>
  <si>
    <t>r' L' R'</t>
  </si>
  <si>
    <t>l R L</t>
  </si>
  <si>
    <t>l' R' L'</t>
  </si>
  <si>
    <t>r M' L</t>
  </si>
  <si>
    <t>r' M l'</t>
  </si>
  <si>
    <t>u D2</t>
  </si>
  <si>
    <t>u' D2</t>
  </si>
  <si>
    <t>d U2</t>
  </si>
  <si>
    <t>d' U2</t>
  </si>
  <si>
    <t>u y</t>
  </si>
  <si>
    <t>u' y'</t>
  </si>
  <si>
    <t>d y'</t>
  </si>
  <si>
    <t>d' y</t>
  </si>
  <si>
    <t>u D</t>
  </si>
  <si>
    <t>u' D'</t>
  </si>
  <si>
    <t>d U</t>
  </si>
  <si>
    <t>d' U'</t>
  </si>
  <si>
    <t>E' y</t>
  </si>
  <si>
    <t>E y'</t>
  </si>
  <si>
    <t>E' y2</t>
  </si>
  <si>
    <t>E y2</t>
  </si>
  <si>
    <t>E2 y</t>
  </si>
  <si>
    <t>E2 y'</t>
  </si>
  <si>
    <t>u E'</t>
  </si>
  <si>
    <t>u' E</t>
  </si>
  <si>
    <t>d E</t>
  </si>
  <si>
    <t>d' E'</t>
  </si>
  <si>
    <t>l' M'</t>
  </si>
  <si>
    <t>U E</t>
  </si>
  <si>
    <t>U' E'</t>
  </si>
  <si>
    <t>D' E</t>
  </si>
  <si>
    <t>D E'</t>
  </si>
  <si>
    <t>u U</t>
  </si>
  <si>
    <t>u' U'</t>
  </si>
  <si>
    <t>d D</t>
  </si>
  <si>
    <t>d' D'</t>
  </si>
  <si>
    <t>u D U</t>
  </si>
  <si>
    <t>u' D' U'</t>
  </si>
  <si>
    <t>d U D</t>
  </si>
  <si>
    <t>d' U' D'</t>
  </si>
  <si>
    <t>u E' D</t>
  </si>
  <si>
    <t>u' E D'</t>
  </si>
  <si>
    <t>f B2</t>
  </si>
  <si>
    <t>f' B2</t>
  </si>
  <si>
    <t>b F2</t>
  </si>
  <si>
    <t>b' F2</t>
  </si>
  <si>
    <t>f z</t>
  </si>
  <si>
    <t>f' z'</t>
  </si>
  <si>
    <t>b z'</t>
  </si>
  <si>
    <t>b' z</t>
  </si>
  <si>
    <t>f B</t>
  </si>
  <si>
    <t>f' B'</t>
  </si>
  <si>
    <t>b F</t>
  </si>
  <si>
    <t>b' F'</t>
  </si>
  <si>
    <t>S z</t>
  </si>
  <si>
    <t>S z'</t>
  </si>
  <si>
    <t>S' z'</t>
  </si>
  <si>
    <t>S z2</t>
  </si>
  <si>
    <t>S' z2</t>
  </si>
  <si>
    <t>S2 z</t>
  </si>
  <si>
    <t>S2 z'</t>
  </si>
  <si>
    <t>f S</t>
  </si>
  <si>
    <t>f' S'</t>
  </si>
  <si>
    <t>b S'</t>
  </si>
  <si>
    <t>b' S</t>
  </si>
  <si>
    <t>F S'</t>
  </si>
  <si>
    <t>F' S</t>
  </si>
  <si>
    <t>B' S'</t>
  </si>
  <si>
    <t>B S</t>
  </si>
  <si>
    <t>f F</t>
  </si>
  <si>
    <t>f' F'</t>
  </si>
  <si>
    <t>b B</t>
  </si>
  <si>
    <t>b' B'</t>
  </si>
  <si>
    <t>f B F</t>
  </si>
  <si>
    <t>f' B' F'</t>
  </si>
  <si>
    <t>b F B</t>
  </si>
  <si>
    <t>b' F' B'</t>
  </si>
  <si>
    <t>f S B</t>
  </si>
  <si>
    <t>f' S' B'</t>
  </si>
  <si>
    <t>E y</t>
  </si>
  <si>
    <t>E' y'</t>
  </si>
  <si>
    <t>S' z</t>
  </si>
  <si>
    <t>E2 y2</t>
  </si>
  <si>
    <t>S2 y2</t>
  </si>
  <si>
    <t>After we have become good musicians, we can choose our personal ways of doing the things differently, and invent new techniques that better comply to our features. Or, we can concentrate on something else than pure execution speed.</t>
  </si>
  <si>
    <t>Many years ago I was a blacksmith, and I know how to use a screwdriver in whatever position. So it's quite easy for me to figure out the clockwise and anti-clockwise direction also for the Left, Down, and Bottom layers.</t>
  </si>
  <si>
    <t>For example: we all know how to do a RON, and how to do a VO with the right ring finger: If you do both of the turns at the same time (RONVO), it results in a very fast ROVI. And in the same time, you could add a LO with the left hand:</t>
  </si>
  <si>
    <t>Explanation: as we'll see later, there are 63 possible moves for each axis; but only 15 of these don't affect the orientation in space of the cube internal structure, and hence the position of the center pieces.</t>
  </si>
  <si>
    <t>Instead, in CTM, since all the combination of turns on the same axis count as a single move, it never makes sense to have consequent moves on the same axis. So, calculating the unique combinations is much easier.</t>
  </si>
  <si>
    <r>
      <t xml:space="preserve">Now we have to talk about the </t>
    </r>
    <r>
      <rPr>
        <b/>
        <sz val="14"/>
        <color theme="1"/>
        <rFont val="Calibri"/>
        <family val="2"/>
        <scheme val="minor"/>
      </rPr>
      <t>turns count</t>
    </r>
    <r>
      <rPr>
        <sz val="14"/>
        <color theme="1"/>
        <rFont val="Calibri"/>
        <family val="2"/>
        <scheme val="minor"/>
      </rPr>
      <t>: I hope you already know the three more common ways to count the number of turns in a sequence, or for the entire solve.</t>
    </r>
  </si>
  <si>
    <r>
      <t xml:space="preserve">So I decided to add a new well-defined metric, and I named it </t>
    </r>
    <r>
      <rPr>
        <b/>
        <sz val="14"/>
        <color theme="1"/>
        <rFont val="Calibri"/>
        <family val="2"/>
        <scheme val="minor"/>
      </rPr>
      <t>Cùbo Turn Metric</t>
    </r>
    <r>
      <rPr>
        <sz val="14"/>
        <color theme="1"/>
        <rFont val="Calibri"/>
        <family val="2"/>
        <scheme val="minor"/>
      </rPr>
      <t xml:space="preserve">. In CTM, </t>
    </r>
    <r>
      <rPr>
        <b/>
        <sz val="14"/>
        <color theme="1"/>
        <rFont val="Calibri"/>
        <family val="2"/>
        <scheme val="minor"/>
      </rPr>
      <t>every</t>
    </r>
    <r>
      <rPr>
        <sz val="14"/>
        <color theme="1"/>
        <rFont val="Calibri"/>
        <family val="2"/>
        <scheme val="minor"/>
      </rPr>
      <t xml:space="preserve"> combination of turns around a single axis count as </t>
    </r>
    <r>
      <rPr>
        <b/>
        <sz val="14"/>
        <color theme="1"/>
        <rFont val="Calibri"/>
        <family val="2"/>
        <scheme val="minor"/>
      </rPr>
      <t>1</t>
    </r>
    <r>
      <rPr>
        <sz val="14"/>
        <color theme="1"/>
        <rFont val="Calibri"/>
        <family val="2"/>
        <scheme val="minor"/>
      </rPr>
      <t xml:space="preserve"> (like ROVILO)</t>
    </r>
    <r>
      <rPr>
        <b/>
        <sz val="14"/>
        <color theme="1"/>
        <rFont val="Calibri"/>
        <family val="2"/>
        <scheme val="minor"/>
      </rPr>
      <t>,</t>
    </r>
    <r>
      <rPr>
        <sz val="14"/>
        <color theme="1"/>
        <rFont val="Calibri"/>
        <family val="2"/>
        <scheme val="minor"/>
      </rPr>
      <t xml:space="preserve"> but the entire-cube rotations still count </t>
    </r>
    <r>
      <rPr>
        <b/>
        <sz val="14"/>
        <color theme="1"/>
        <rFont val="Calibri"/>
        <family val="2"/>
        <scheme val="minor"/>
      </rPr>
      <t>0</t>
    </r>
    <r>
      <rPr>
        <sz val="14"/>
        <color theme="1"/>
        <rFont val="Calibri"/>
        <family val="2"/>
        <scheme val="minor"/>
      </rPr>
      <t xml:space="preserve"> as in the other metrics.</t>
    </r>
  </si>
  <si>
    <t>Another connection between the cube and the music: when you play a loud electric guitar, the fingers that you're not using to play the notes (and other parts of the hands) must silence the strings you're not playing.</t>
  </si>
  <si>
    <t>Again, I'm not interested only in the fastest way, but also in the most beautiful or most interesting way of doing things. The "easiest" way can also be taken into account, but again it shall not be an excuse to be lazy.</t>
  </si>
  <si>
    <t>The other 48 moves (that affect the centers) are just for faster or easier execution by human hands. For example, RONTORAN may be faster than the equivalent LOFOLA, depending on the current grip and the next moves.</t>
  </si>
  <si>
    <r>
      <t xml:space="preserve">And RO LO is also equivalent to LO RO. When we want to try </t>
    </r>
    <r>
      <rPr>
        <b/>
        <sz val="14"/>
        <color theme="1"/>
        <rFont val="Calibri"/>
        <family val="2"/>
        <scheme val="minor"/>
      </rPr>
      <t>all</t>
    </r>
    <r>
      <rPr>
        <sz val="14"/>
        <color theme="1"/>
        <rFont val="Calibri"/>
        <family val="2"/>
        <scheme val="minor"/>
      </rPr>
      <t xml:space="preserve"> possible sequences of a certain length, we want to avoid the useless or equivalent combinations of turns. And in QTM, HTM, or STM, this is somewhat complex.</t>
    </r>
  </si>
  <si>
    <r>
      <t xml:space="preserve">I didn't work on finding the God's Number in Cùbo Turn Metric yet, but it's easy to show that it should be </t>
    </r>
    <r>
      <rPr>
        <b/>
        <sz val="14"/>
        <color theme="1"/>
        <rFont val="Calibri"/>
        <family val="2"/>
        <scheme val="minor"/>
      </rPr>
      <t>at least 14</t>
    </r>
    <r>
      <rPr>
        <sz val="14"/>
        <color theme="1"/>
        <rFont val="Calibri"/>
        <family val="2"/>
        <scheme val="minor"/>
      </rPr>
      <t>, because 45∙30¹² &lt; 12!∙8!∙2¹²∙3⁸/12 &lt; 45∙30¹³. I'd probably bet on 15 or 16 for Cùbo God's Number.</t>
    </r>
  </si>
  <si>
    <r>
      <t xml:space="preserve">Many of you have heard of the </t>
    </r>
    <r>
      <rPr>
        <b/>
        <sz val="14"/>
        <color theme="1"/>
        <rFont val="Calibri"/>
        <family val="2"/>
        <scheme val="minor"/>
      </rPr>
      <t>God's Algorithm</t>
    </r>
    <r>
      <rPr>
        <sz val="14"/>
        <color theme="1"/>
        <rFont val="Calibri"/>
        <family val="2"/>
        <scheme val="minor"/>
      </rPr>
      <t xml:space="preserve"> relative to the Rubik's Cube ("God's Magic", for me): it is one of the optimal sequences that solve a specific cube situation in the </t>
    </r>
    <r>
      <rPr>
        <b/>
        <sz val="14"/>
        <color theme="1"/>
        <rFont val="Calibri"/>
        <family val="2"/>
        <scheme val="minor"/>
      </rPr>
      <t>least</t>
    </r>
    <r>
      <rPr>
        <sz val="14"/>
        <color theme="1"/>
        <rFont val="Calibri"/>
        <family val="2"/>
        <scheme val="minor"/>
      </rPr>
      <t xml:space="preserve"> amount of turns - counted in a specific metric.</t>
    </r>
  </si>
  <si>
    <r>
      <t xml:space="preserve">This file relates to the </t>
    </r>
    <r>
      <rPr>
        <b/>
        <sz val="16"/>
        <color theme="1"/>
        <rFont val="Calibri"/>
        <family val="2"/>
        <scheme val="minor"/>
      </rPr>
      <t>Rubik's "Magic" Cube</t>
    </r>
    <r>
      <rPr>
        <sz val="16"/>
        <color theme="1"/>
        <rFont val="Calibri"/>
        <family val="2"/>
        <scheme val="minor"/>
      </rPr>
      <t xml:space="preserve">, in the standard version 3×3×3 (I name it </t>
    </r>
    <r>
      <rPr>
        <b/>
        <sz val="16"/>
        <color theme="1"/>
        <rFont val="Calibri"/>
        <family val="2"/>
        <scheme val="minor"/>
      </rPr>
      <t>3³</t>
    </r>
    <r>
      <rPr>
        <sz val="16"/>
        <color theme="1"/>
        <rFont val="Calibri"/>
        <family val="2"/>
        <scheme val="minor"/>
      </rPr>
      <t>). The original (and maybe updated) version of this file is available on my site, at:</t>
    </r>
  </si>
  <si>
    <r>
      <t xml:space="preserve">Done, finished. In total, there are 18+21+24 = </t>
    </r>
    <r>
      <rPr>
        <b/>
        <sz val="14"/>
        <color theme="1"/>
        <rFont val="Calibri"/>
        <family val="2"/>
        <scheme val="minor"/>
      </rPr>
      <t>63</t>
    </r>
    <r>
      <rPr>
        <sz val="14"/>
        <color theme="1"/>
        <rFont val="Calibri"/>
        <family val="2"/>
        <scheme val="minor"/>
      </rPr>
      <t xml:space="preserve"> possible moves for each axis. Including the &lt;nothing&gt; "move", it makes 64: each of the 3 layers can be affected in 4 ways (-,O,A,I); 4³ = 64.</t>
    </r>
  </si>
  <si>
    <r>
      <t xml:space="preserve">Let's start with the first table that includes only the </t>
    </r>
    <r>
      <rPr>
        <b/>
        <sz val="14"/>
        <color theme="1"/>
        <rFont val="Calibri"/>
        <family val="2"/>
        <scheme val="minor"/>
      </rPr>
      <t>18</t>
    </r>
    <r>
      <rPr>
        <sz val="14"/>
        <color theme="1"/>
        <rFont val="Calibri"/>
        <family val="2"/>
        <scheme val="minor"/>
      </rPr>
      <t xml:space="preserve"> basic, trivial, common turns for each axis - including the entire-cube rotations:</t>
    </r>
  </si>
  <si>
    <r>
      <t xml:space="preserve">So, for each axis, in addition to the 18 basic turns above, there are other </t>
    </r>
    <r>
      <rPr>
        <b/>
        <sz val="14"/>
        <color theme="1"/>
        <rFont val="Calibri"/>
        <family val="2"/>
        <scheme val="minor"/>
      </rPr>
      <t>21</t>
    </r>
    <r>
      <rPr>
        <sz val="14"/>
        <color theme="1"/>
        <rFont val="Calibri"/>
        <family val="2"/>
        <scheme val="minor"/>
      </rPr>
      <t xml:space="preserve"> compound moves that still have the same counts of the above turns, because they only change the cube orientation in addition to those moves.</t>
    </r>
  </si>
  <si>
    <r>
      <t xml:space="preserve">And now for the most complex (and more interesting) compound turns, that count </t>
    </r>
    <r>
      <rPr>
        <b/>
        <sz val="14"/>
        <color theme="1"/>
        <rFont val="Calibri"/>
        <family val="2"/>
        <scheme val="minor"/>
      </rPr>
      <t>1</t>
    </r>
    <r>
      <rPr>
        <sz val="14"/>
        <color theme="1"/>
        <rFont val="Calibri"/>
        <family val="2"/>
        <scheme val="minor"/>
      </rPr>
      <t xml:space="preserve"> only in my Cùbo Turn Metric. They are </t>
    </r>
    <r>
      <rPr>
        <b/>
        <sz val="14"/>
        <color theme="1"/>
        <rFont val="Calibri"/>
        <family val="2"/>
        <scheme val="minor"/>
      </rPr>
      <t>24</t>
    </r>
    <r>
      <rPr>
        <sz val="14"/>
        <color theme="1"/>
        <rFont val="Calibri"/>
        <family val="2"/>
        <scheme val="minor"/>
      </rPr>
      <t xml:space="preserve"> for each axis:</t>
    </r>
  </si>
  <si>
    <t>These are the magics that I currently use to solve the last layer (with 4-look LL), as of 2020.10.28 - Rick Ostidich</t>
  </si>
  <si>
    <t>(Now I'm very familiar with my current notation for the Cube, and very fond of the magic words in it; but I'm already designing a brand-new notation that will replace the one I currently use.)</t>
  </si>
  <si>
    <t>By the way: I am Rick Ostidich, I was born in Italy in 1969, and I live on top of a hill near Lecco (Lake Como). My great-grandfather was Hungarian, as Mr. Rubik is.</t>
  </si>
  <si>
    <t>In this notation, uppercase and lowercase make no difference, the first letter of a turn (always a consonant) defines the layer, and the second letter (always a vowel) the direction and amount of the turn: O, A, I.</t>
  </si>
  <si>
    <r>
      <t>And I add here the complete "FAQ"/"</t>
    </r>
    <r>
      <rPr>
        <b/>
        <sz val="16"/>
        <color theme="1"/>
        <rFont val="Calibri"/>
        <family val="2"/>
        <scheme val="minor"/>
      </rPr>
      <t>Q&amp;A</t>
    </r>
    <r>
      <rPr>
        <sz val="16"/>
        <color theme="1"/>
        <rFont val="Calibri"/>
        <family val="2"/>
        <scheme val="minor"/>
      </rPr>
      <t>" that I use for all my programs:</t>
    </r>
  </si>
  <si>
    <t>starting with a grip with the left thumb on Front and the right thumb on Down (I write {FD} for this), you can do a very quick RONVOLO; then putting the right thumb on the TF edge, with a RANVALA you do the opposite move.</t>
  </si>
  <si>
    <t>Likewise, when you turn the Rubik's Cube, some parts of your fingers must (almost always) hold the layers of the cube that must not turn. (Try RO versus RON, then grip {FB} and try RORON versus RONRO.)</t>
  </si>
  <si>
    <t>Let's point out that some magics could be preferred over others, simply because they're more interesting to execute; or because the magic formula sounds funny - or easy to remember. ☺</t>
  </si>
  <si>
    <t>(Some completely different sequences actually accomplish exactly the same task, but this is another argument.)</t>
  </si>
  <si>
    <r>
      <t xml:space="preserve">For the 3³ cube, it has been proven then the God's Number is </t>
    </r>
    <r>
      <rPr>
        <b/>
        <sz val="14"/>
        <color theme="1"/>
        <rFont val="Calibri"/>
        <family val="2"/>
        <scheme val="minor"/>
      </rPr>
      <t>26</t>
    </r>
    <r>
      <rPr>
        <sz val="14"/>
        <color theme="1"/>
        <rFont val="Calibri"/>
        <family val="2"/>
        <scheme val="minor"/>
      </rPr>
      <t xml:space="preserve"> in QTM, and </t>
    </r>
    <r>
      <rPr>
        <b/>
        <sz val="14"/>
        <color theme="1"/>
        <rFont val="Calibri"/>
        <family val="2"/>
        <scheme val="minor"/>
      </rPr>
      <t>20</t>
    </r>
    <r>
      <rPr>
        <sz val="14"/>
        <color theme="1"/>
        <rFont val="Calibri"/>
        <family val="2"/>
        <scheme val="minor"/>
      </rPr>
      <t xml:space="preserve"> in HTM. For STM it's not been proven yet, but it should be </t>
    </r>
    <r>
      <rPr>
        <b/>
        <sz val="14"/>
        <color theme="1"/>
        <rFont val="Calibri"/>
        <family val="2"/>
        <scheme val="minor"/>
      </rPr>
      <t>at least 18</t>
    </r>
    <r>
      <rPr>
        <sz val="14"/>
        <color theme="1"/>
        <rFont val="Calibri"/>
        <family val="2"/>
        <scheme val="minor"/>
      </rPr>
      <t>.</t>
    </r>
  </si>
  <si>
    <r>
      <t xml:space="preserve">The </t>
    </r>
    <r>
      <rPr>
        <b/>
        <sz val="14"/>
        <color theme="1"/>
        <rFont val="Calibri"/>
        <family val="2"/>
        <scheme val="minor"/>
      </rPr>
      <t>God's Number</t>
    </r>
    <r>
      <rPr>
        <sz val="14"/>
        <color theme="1"/>
        <rFont val="Calibri"/>
        <family val="2"/>
        <scheme val="minor"/>
      </rPr>
      <t xml:space="preserve"> is the </t>
    </r>
    <r>
      <rPr>
        <b/>
        <sz val="14"/>
        <color theme="1"/>
        <rFont val="Calibri"/>
        <family val="2"/>
        <scheme val="minor"/>
      </rPr>
      <t>maximum</t>
    </r>
    <r>
      <rPr>
        <sz val="14"/>
        <color theme="1"/>
        <rFont val="Calibri"/>
        <family val="2"/>
        <scheme val="minor"/>
      </rPr>
      <t xml:space="preserve"> number of turns required to solve whatever random-state scrambled cube, with a God's Magic. We know that a solved 3³ cube can be scrambled in 12!∙8!∙2¹²∙3⁸/12 ≈ 4.3∙10¹⁹ different ways.</t>
    </r>
  </si>
  <si>
    <t>But I think that using the same reference for all the layers of an axis would be more appropriate. Another solution I'm working on, is to consider the 3 faces we're always looking at (R,T,F), and using up/down/left/right as directions.</t>
  </si>
  <si>
    <r>
      <t xml:space="preserve">In Lombardia, diversamente dal Lazio, le parole "perchè" e "tre" e "ventitrè" (e altre) le pronunciamo con la </t>
    </r>
    <r>
      <rPr>
        <b/>
        <sz val="14"/>
        <color theme="1"/>
        <rFont val="Calibri"/>
        <family val="2"/>
        <scheme val="minor"/>
      </rPr>
      <t>è</t>
    </r>
    <r>
      <rPr>
        <sz val="14"/>
        <color theme="1"/>
        <rFont val="Calibri"/>
        <family val="2"/>
        <scheme val="minor"/>
      </rPr>
      <t xml:space="preserve"> aperta, infatti io scrivo sempre "</t>
    </r>
    <r>
      <rPr>
        <b/>
        <sz val="14"/>
        <color theme="1"/>
        <rFont val="Calibri"/>
        <family val="2"/>
        <scheme val="minor"/>
      </rPr>
      <t>perchè</t>
    </r>
    <r>
      <rPr>
        <sz val="14"/>
        <color theme="1"/>
        <rFont val="Calibri"/>
        <family val="2"/>
        <scheme val="minor"/>
      </rPr>
      <t xml:space="preserve">" così perchè la pronuncio così - </t>
    </r>
  </si>
  <si>
    <r>
      <t xml:space="preserve">Morale, tutto questo discorso per dire che nella mia notazione Cùbo, le </t>
    </r>
    <r>
      <rPr>
        <b/>
        <sz val="14"/>
        <color theme="1"/>
        <rFont val="Calibri"/>
        <family val="2"/>
        <scheme val="minor"/>
      </rPr>
      <t>o</t>
    </r>
    <r>
      <rPr>
        <sz val="14"/>
        <color theme="1"/>
        <rFont val="Calibri"/>
        <family val="2"/>
        <scheme val="minor"/>
      </rPr>
      <t xml:space="preserve"> e le eventuali </t>
    </r>
    <r>
      <rPr>
        <b/>
        <sz val="14"/>
        <color theme="1"/>
        <rFont val="Calibri"/>
        <family val="2"/>
        <scheme val="minor"/>
      </rPr>
      <t>e</t>
    </r>
    <r>
      <rPr>
        <sz val="14"/>
        <color theme="1"/>
        <rFont val="Calibri"/>
        <family val="2"/>
        <scheme val="minor"/>
      </rPr>
      <t xml:space="preserve"> le pronunci come cavolo ti pare.</t>
    </r>
  </si>
  <si>
    <t>But a reference point of almost-perfection is useful to check how much time we spend in doing the slots - which are always the slowest part of the solve in my experience.</t>
  </si>
  <si>
    <r>
      <t xml:space="preserve">For each square of the first quadrant, I colored the cells of each "diagonal" with the same color; and I always put in </t>
    </r>
    <r>
      <rPr>
        <b/>
        <sz val="14"/>
        <color theme="1"/>
        <rFont val="Calibri"/>
        <family val="2"/>
        <scheme val="minor"/>
      </rPr>
      <t>bold</t>
    </r>
    <r>
      <rPr>
        <sz val="14"/>
        <color theme="1"/>
        <rFont val="Calibri"/>
        <family val="2"/>
        <scheme val="minor"/>
      </rPr>
      <t xml:space="preserve"> the lowest length for each group.</t>
    </r>
  </si>
  <si>
    <t>So, just like for the Slots, my program tested all the combos in a single brutal-force run of all possible magics (it took only 3″, using a single processor core); here are the results.</t>
  </si>
  <si>
    <t>with shortcuts, on a simple FBLR order</t>
  </si>
  <si>
    <t>first slot:</t>
  </si>
  <si>
    <t>count</t>
  </si>
  <si>
    <t>sum</t>
  </si>
  <si>
    <t>exclud. B:</t>
  </si>
  <si>
    <t>exclud. LF:</t>
  </si>
  <si>
    <t>exclud. BLF:</t>
  </si>
  <si>
    <t>Total:</t>
  </si>
  <si>
    <t>ratio</t>
  </si>
  <si>
    <t>The price of not-learning the shortcuts is on average 2.38c~ turns, max 5c more. Not that bad.</t>
  </si>
  <si>
    <t>the difference from STM to CTM is even bigger then the difference from QTM to HTM, as usual.</t>
  </si>
  <si>
    <t>this time, I checked it for all 4 metrics</t>
  </si>
  <si>
    <t>This calculation is for the last average in the "All slots" sheet, for using only the &lt;preserve all&gt; magics, in the usual F,B,L,R sequence of slots.</t>
  </si>
  <si>
    <t>As written in the note attached to the title, here I consider the &lt;lowest count&gt; for the length of the magics, in whatever metric.  Measuring the actual timing of the magics is the next purpose of my program.</t>
  </si>
  <si>
    <t>This table, as the &lt;lowest count&gt; magics for these 4 metrics, is *definitive*, since my program checked them *all*.</t>
  </si>
  <si>
    <t>(Moreover, I think I remember that in one of his videos, he asked for the help of other cubers to complete his table. Here it is.)</t>
  </si>
  <si>
    <t>So, I considered JPerm's pdf as the current wisest situation of human knowledge about the slots; and here I show how much it can be improved by a computer-aided work.</t>
  </si>
  <si>
    <t>I find myself using the CTM complex moves a lot for the F2L Cross, and more and more often even for the F2L Slots.</t>
  </si>
  <si>
    <t>The other thing that I would have liked to change, is the current X,Y,Z order: in mathematics and physics and engineering, when we talk of 3D space, we use the axes in a different placement: X frontal, Y lateral, Z vertical.</t>
  </si>
  <si>
    <r>
      <t xml:space="preserve">On my site you will also find my freeware program </t>
    </r>
    <r>
      <rPr>
        <b/>
        <sz val="16"/>
        <color theme="1"/>
        <rFont val="Calibri"/>
        <family val="2"/>
        <scheme val="minor"/>
      </rPr>
      <t>Cubo.rix</t>
    </r>
    <r>
      <rPr>
        <sz val="16"/>
        <color theme="1"/>
        <rFont val="Calibri"/>
        <family val="2"/>
        <scheme val="minor"/>
      </rPr>
      <t>, that I used to find the things described in this file, and other things that I made on many other topics.</t>
    </r>
  </si>
  <si>
    <r>
      <t xml:space="preserve">One of the things that I want to add to the my program, is the coding of all cube-grips and finger-tricks, in order to let it find the (only one) </t>
    </r>
    <r>
      <rPr>
        <b/>
        <sz val="16"/>
        <color theme="1"/>
        <rFont val="Calibri"/>
        <family val="2"/>
        <scheme val="minor"/>
      </rPr>
      <t>best</t>
    </r>
    <r>
      <rPr>
        <sz val="16"/>
        <color theme="1"/>
        <rFont val="Calibri"/>
        <family val="2"/>
        <scheme val="minor"/>
      </rPr>
      <t xml:space="preserve"> and fastest way to accomplish a certain sequence of moves.</t>
    </r>
  </si>
  <si>
    <r>
      <t xml:space="preserve">How </t>
    </r>
    <r>
      <rPr>
        <b/>
        <sz val="16"/>
        <color theme="1"/>
        <rFont val="Calibri"/>
        <family val="2"/>
        <scheme val="minor"/>
      </rPr>
      <t>CFOP</t>
    </r>
    <r>
      <rPr>
        <sz val="16"/>
        <color theme="1"/>
        <rFont val="Calibri"/>
        <family val="2"/>
        <scheme val="minor"/>
      </rPr>
      <t xml:space="preserve"> works: for the F2L Cross, we "intuitively" put the 4 Down Edges in place, while matching the Center pieces with the sides. (We will talk about "intuition" another time.)</t>
    </r>
  </si>
  <si>
    <r>
      <t xml:space="preserve">This fact, and the brand-new </t>
    </r>
    <r>
      <rPr>
        <b/>
        <sz val="16"/>
        <color theme="1"/>
        <rFont val="Calibri"/>
        <family val="2"/>
        <scheme val="minor"/>
      </rPr>
      <t>sequences</t>
    </r>
    <r>
      <rPr>
        <sz val="16"/>
        <color theme="1"/>
        <rFont val="Calibri"/>
        <family val="2"/>
        <scheme val="minor"/>
      </rPr>
      <t xml:space="preserve"> found by the brutal-force part (named Alchemy) of my Cubo program, could be very interesting both for speed-solvers, and slow-solvers.</t>
    </r>
  </si>
  <si>
    <r>
      <t xml:space="preserve">A nice part of my Cubo program is that I learned new finger-tricks with it, and </t>
    </r>
    <r>
      <rPr>
        <b/>
        <sz val="16"/>
        <color theme="1"/>
        <rFont val="Calibri"/>
        <family val="2"/>
        <scheme val="minor"/>
      </rPr>
      <t>90</t>
    </r>
    <r>
      <rPr>
        <sz val="16"/>
        <color theme="1"/>
        <rFont val="Calibri"/>
        <family val="2"/>
        <scheme val="minor"/>
      </rPr>
      <t xml:space="preserve"> brand-new "moves" that I never saw used by anyone.</t>
    </r>
  </si>
  <si>
    <r>
      <t xml:space="preserve">A </t>
    </r>
    <r>
      <rPr>
        <b/>
        <sz val="16"/>
        <color theme="1"/>
        <rFont val="Calibri"/>
        <family val="2"/>
        <scheme val="minor"/>
      </rPr>
      <t>language</t>
    </r>
    <r>
      <rPr>
        <sz val="16"/>
        <color theme="1"/>
        <rFont val="Calibri"/>
        <family val="2"/>
        <scheme val="minor"/>
      </rPr>
      <t xml:space="preserve"> is not only meant to communicate with someone else (in written or spoken form). A language is also the base of human reasoning; and when we think, we talk to ourselves in that language.</t>
    </r>
  </si>
  <si>
    <r>
      <t xml:space="preserve">One of the greatest obstacle against the evolution of the human race, is the inertial and blindfolded addiction to old and obsolete </t>
    </r>
    <r>
      <rPr>
        <b/>
        <sz val="16"/>
        <color theme="1"/>
        <rFont val="Calibri"/>
        <family val="2"/>
        <scheme val="minor"/>
      </rPr>
      <t>standards</t>
    </r>
    <r>
      <rPr>
        <sz val="16"/>
        <color theme="1"/>
        <rFont val="Calibri"/>
        <family val="2"/>
        <scheme val="minor"/>
      </rPr>
      <t>.</t>
    </r>
  </si>
  <si>
    <t>But recently I renamed it to "Cubo.rix": this might look trivial in Italian, but maybe more fascinating and peculiar in English. And, it's consistent with the names of my notation and my metric.</t>
  </si>
  <si>
    <t>When I released my program Ombra.exe on the web in 1996, I received a lot of appreciations for the Italian-sounding name. And I also think that part of the success of "Lego" is due to the nice name.</t>
  </si>
  <si>
    <t>I like two-syllable names for things (when possible), maybe because I'm half-Chinese in culture. (My Chinese friends call me 睿哥.) One day I'll write a program named after my girlfriend Làura. ♥</t>
  </si>
  <si>
    <t>We're lucky that the Cùbo notation and Singmaster notation can be used together without interfering with each other; my Cubo.rix understands both of the notations as input, but only writes in the Cùbo notation.</t>
  </si>
  <si>
    <t>www.rickostidich.com</t>
  </si>
  <si>
    <t>Cùbo notation - by Rick Ostidich and his program Cubo.rix - 2020.10.15</t>
  </si>
  <si>
    <t>Of course, every task on the cube can be accomplished without turning the slices, without wide-turns and without cube rotations. Most mechanical solvers use only these moves (and turning the opposite faces at the same time).</t>
  </si>
  <si>
    <t>Likewise, SOROSA it's definitely faster than the equivalent FABO TO FOBA; and sometimes it's event convenient to insert one or two cube-rotations in a Magic in order to schedule the use of our fingers in a better way.</t>
  </si>
  <si>
    <t>In a sequence of turns where each turn counts 1 in STM, sometimes it makes sense to have two or three consequent moves on the same axis, like RO VI LO; but of course RO RI is the same as executing a RA, and RO RA is useless.</t>
  </si>
  <si>
    <t>Indeed, my syntax could also be used as just a "pronunciation" of the Singmaster notation: when I see &lt;R U' f&gt; I read it as ROTAFON. Though, I read much faster ROTAFON directly!</t>
  </si>
  <si>
    <r>
      <t xml:space="preserve">One of two things that I would have liked </t>
    </r>
    <r>
      <rPr>
        <b/>
        <sz val="14"/>
        <color theme="1"/>
        <rFont val="Calibri"/>
        <family val="2"/>
        <scheme val="minor"/>
      </rPr>
      <t>a lot</t>
    </r>
    <r>
      <rPr>
        <sz val="14"/>
        <color theme="1"/>
        <rFont val="Calibri"/>
        <family val="2"/>
        <scheme val="minor"/>
      </rPr>
      <t xml:space="preserve"> to change, is using the Primary layer as the reference direction also for the turns of the secondary layer: Lo→La, Lan→Lon, etcetera.</t>
    </r>
  </si>
  <si>
    <t>I didn't apply these changes, just to make it easier for people to transition to this notation - if they want to. (By the way: I'm not being payed anything for this work, and it won't change anything to me if you choose the old standard.)</t>
  </si>
  <si>
    <r>
      <t xml:space="preserve">In italiano abbiamo 5 lettere per le vocali, ma i suoni delle vocali sono </t>
    </r>
    <r>
      <rPr>
        <b/>
        <sz val="14"/>
        <color theme="1"/>
        <rFont val="Calibri"/>
        <family val="2"/>
        <scheme val="minor"/>
      </rPr>
      <t>7</t>
    </r>
    <r>
      <rPr>
        <sz val="14"/>
        <color theme="1"/>
        <rFont val="Calibri"/>
        <family val="2"/>
        <scheme val="minor"/>
      </rPr>
      <t xml:space="preserve">, perchè distinguiamo la </t>
    </r>
    <r>
      <rPr>
        <b/>
        <sz val="14"/>
        <color theme="1"/>
        <rFont val="Calibri"/>
        <family val="2"/>
        <scheme val="minor"/>
      </rPr>
      <t xml:space="preserve">ò </t>
    </r>
    <r>
      <rPr>
        <sz val="14"/>
        <color theme="1"/>
        <rFont val="Calibri"/>
        <family val="2"/>
        <scheme val="minor"/>
      </rPr>
      <t>aperta (come in "per</t>
    </r>
    <r>
      <rPr>
        <b/>
        <sz val="14"/>
        <color theme="1"/>
        <rFont val="Calibri"/>
        <family val="2"/>
        <scheme val="minor"/>
      </rPr>
      <t>ò</t>
    </r>
    <r>
      <rPr>
        <sz val="14"/>
        <color theme="1"/>
        <rFont val="Calibri"/>
        <family val="2"/>
        <scheme val="minor"/>
      </rPr>
      <t>", "</t>
    </r>
    <r>
      <rPr>
        <b/>
        <sz val="14"/>
        <color theme="1"/>
        <rFont val="Calibri"/>
        <family val="2"/>
        <scheme val="minor"/>
      </rPr>
      <t>ho</t>
    </r>
    <r>
      <rPr>
        <sz val="14"/>
        <color theme="1"/>
        <rFont val="Calibri"/>
        <family val="2"/>
        <scheme val="minor"/>
      </rPr>
      <t xml:space="preserve"> una gatta", e l'iniziale del mio cognome "</t>
    </r>
    <r>
      <rPr>
        <b/>
        <sz val="14"/>
        <color theme="1"/>
        <rFont val="Calibri"/>
        <family val="2"/>
        <scheme val="minor"/>
      </rPr>
      <t>O</t>
    </r>
    <r>
      <rPr>
        <sz val="14"/>
        <color theme="1"/>
        <rFont val="Calibri"/>
        <family val="2"/>
        <scheme val="minor"/>
      </rPr>
      <t xml:space="preserve">stidich" - che si pronuncia come con l </t>
    </r>
    <r>
      <rPr>
        <b/>
        <sz val="14"/>
        <color theme="1"/>
        <rFont val="Calibri"/>
        <family val="2"/>
        <scheme val="minor"/>
      </rPr>
      <t>k</t>
    </r>
    <r>
      <rPr>
        <sz val="14"/>
        <color theme="1"/>
        <rFont val="Calibri"/>
        <family val="2"/>
        <scheme val="minor"/>
      </rPr>
      <t xml:space="preserve"> finale),</t>
    </r>
  </si>
  <si>
    <t>Ma questo è un discorso lungo, che ho trattato molto nel mio programma Vita.rix quando le ho insegnato l'italiano - vedi Nomi.inx. E comunque non c'entra nulla col Cubo Màgico! ☺</t>
  </si>
  <si>
    <t>Nelle magìe del Cùbo si possono usare gli accenti per definire come vanno pronunciate, ma per ora in Cubo.rix non gli ho ancora detto di ignorarli.</t>
  </si>
  <si>
    <t>Statistics for all possible combinations of F2L Slots - by Rick Ostidich with his Cubo.rix program, 2021.01.03</t>
  </si>
  <si>
    <r>
      <t xml:space="preserve">Conclusion: for </t>
    </r>
    <r>
      <rPr>
        <b/>
        <sz val="16"/>
        <color theme="1"/>
        <rFont val="Calibri"/>
        <family val="2"/>
        <scheme val="minor"/>
      </rPr>
      <t>every</t>
    </r>
    <r>
      <rPr>
        <sz val="16"/>
        <color theme="1"/>
        <rFont val="Calibri"/>
        <family val="2"/>
        <scheme val="minor"/>
      </rPr>
      <t xml:space="preserve"> possible state of the cube, the F2L Cross on a specific face can always be solved (with a perfect God's Magic) in maximum </t>
    </r>
    <r>
      <rPr>
        <b/>
        <sz val="16"/>
        <color theme="1"/>
        <rFont val="Calibri"/>
        <family val="2"/>
        <scheme val="minor"/>
      </rPr>
      <t>6 CTM</t>
    </r>
    <r>
      <rPr>
        <sz val="16"/>
        <color theme="1"/>
        <rFont val="Calibri"/>
        <family val="2"/>
        <scheme val="minor"/>
      </rPr>
      <t xml:space="preserve"> or </t>
    </r>
    <r>
      <rPr>
        <b/>
        <sz val="16"/>
        <color theme="1"/>
        <rFont val="Calibri"/>
        <family val="2"/>
        <scheme val="minor"/>
      </rPr>
      <t>7 STM</t>
    </r>
    <r>
      <rPr>
        <sz val="16"/>
        <color theme="1"/>
        <rFont val="Calibri"/>
        <family val="2"/>
        <scheme val="minor"/>
      </rPr>
      <t xml:space="preserve"> moves,</t>
    </r>
  </si>
  <si>
    <r>
      <t xml:space="preserve">and on average it requires </t>
    </r>
    <r>
      <rPr>
        <b/>
        <sz val="16"/>
        <color theme="1"/>
        <rFont val="Calibri"/>
        <family val="2"/>
        <scheme val="minor"/>
      </rPr>
      <t>4.4c</t>
    </r>
    <r>
      <rPr>
        <sz val="16"/>
        <color theme="1"/>
        <rFont val="Calibri"/>
        <family val="2"/>
        <scheme val="minor"/>
      </rPr>
      <t xml:space="preserve"> or </t>
    </r>
    <r>
      <rPr>
        <b/>
        <sz val="16"/>
        <color theme="1"/>
        <rFont val="Calibri"/>
        <family val="2"/>
        <scheme val="minor"/>
      </rPr>
      <t>5.3s</t>
    </r>
    <r>
      <rPr>
        <sz val="16"/>
        <color theme="1"/>
        <rFont val="Calibri"/>
        <family val="2"/>
        <scheme val="minor"/>
      </rPr>
      <t>. Though, in most cases we can consider doing the cross on a different face that the standard White or Yellow.</t>
    </r>
  </si>
  <si>
    <t>*Best* magic words for F2L Slots - by Rick Ostidich with his Cubo.rix program, in comparison to JPerm's version on his pdf - 2021.01.12÷22 - (this file has 8 sheets)</t>
  </si>
  <si>
    <t>I compiled this table by hand, by filtering the outputs of my program. I don't think there are typos, but I will check this table again with a next version of my program that will write directly a report like this.</t>
  </si>
  <si>
    <t>Example: both pieces on top, pair TFR,TR (top-left square, orange cells); if you repeat a TA move (U'), the pair goes to TBR,TB; then to TBL,TL, then to TFL,TF.</t>
  </si>
  <si>
    <r>
      <t xml:space="preserve">In the </t>
    </r>
    <r>
      <rPr>
        <b/>
        <sz val="14"/>
        <color theme="1"/>
        <rFont val="Calibri"/>
        <family val="2"/>
        <scheme val="minor"/>
      </rPr>
      <t>fourth quadrant</t>
    </r>
    <r>
      <rPr>
        <sz val="14"/>
        <color theme="1"/>
        <rFont val="Calibri"/>
        <family val="2"/>
        <scheme val="minor"/>
      </rPr>
      <t xml:space="preserve"> (bottom, right), the top-left cell of each 4×4 square is in Section </t>
    </r>
    <r>
      <rPr>
        <b/>
        <sz val="14"/>
        <color theme="1"/>
        <rFont val="Calibri"/>
        <family val="2"/>
        <scheme val="minor"/>
      </rPr>
      <t>1C</t>
    </r>
    <r>
      <rPr>
        <sz val="14"/>
        <color theme="1"/>
        <rFont val="Calibri"/>
        <family val="2"/>
        <scheme val="minor"/>
      </rPr>
      <t xml:space="preserve"> (both pieces in the correct slot). I highlighted these 6 in green background.</t>
    </r>
  </si>
  <si>
    <t>Let's locate the 84 combos of JPerm's pdf. (Check for JPerm's: 24+24+6+18+5+4+3+0=84. Correct. Check for total: 96+96+24+72+6+6+3+81=384. Correct.)</t>
  </si>
  <si>
    <r>
      <t xml:space="preserve">But, I want to find </t>
    </r>
    <r>
      <rPr>
        <b/>
        <sz val="14"/>
        <color theme="1"/>
        <rFont val="Calibri"/>
        <family val="2"/>
        <scheme val="minor"/>
      </rPr>
      <t>all</t>
    </r>
    <r>
      <rPr>
        <sz val="14"/>
        <color theme="1"/>
        <rFont val="Calibri"/>
        <family val="2"/>
        <scheme val="minor"/>
      </rPr>
      <t xml:space="preserve"> the possible magics that do a specific task, and most of all I want to ignore some parts of the cube, that I will solve later. The current programs that I've found on the internet don't do this as far as I know.</t>
    </r>
  </si>
  <si>
    <t>Introduction to my program Cubo.rix - by Rick Ostidich - 2021.02.08</t>
  </si>
  <si>
    <t>-</t>
  </si>
  <si>
    <r>
      <t xml:space="preserve">For the </t>
    </r>
    <r>
      <rPr>
        <b/>
        <sz val="14"/>
        <color theme="1"/>
        <rFont val="Calibri"/>
        <family val="2"/>
        <scheme val="minor"/>
      </rPr>
      <t>Solver</t>
    </r>
    <r>
      <rPr>
        <sz val="14"/>
        <color theme="1"/>
        <rFont val="Calibri"/>
        <family val="2"/>
        <scheme val="minor"/>
      </rPr>
      <t xml:space="preserve"> part, first of all I have to program the more advanced methods I use for the cross and slots, that will also save a lot of turns and time. And I'll write also the functions for 3-look, 2-look, and 1-look Last Layer.</t>
    </r>
  </si>
  <si>
    <r>
      <t xml:space="preserve">In the end, I will hold the entire cube structure in one or two registers of the SIMD instructions, and all moves and magics and enchantments will take less then </t>
    </r>
    <r>
      <rPr>
        <b/>
        <sz val="14"/>
        <color theme="1"/>
        <rFont val="Calibri"/>
        <family val="2"/>
        <scheme val="minor"/>
      </rPr>
      <t>a tenth</t>
    </r>
    <r>
      <rPr>
        <sz val="14"/>
        <color theme="1"/>
        <rFont val="Calibri"/>
        <family val="2"/>
        <scheme val="minor"/>
      </rPr>
      <t xml:space="preserve"> of the current time.</t>
    </r>
  </si>
  <si>
    <r>
      <t xml:space="preserve">I like a lot the brute-force Alchemy part, and I want to improve it in order to see it checking around </t>
    </r>
    <r>
      <rPr>
        <b/>
        <sz val="14"/>
        <color theme="1"/>
        <rFont val="Calibri"/>
        <family val="2"/>
        <scheme val="minor"/>
      </rPr>
      <t>10 billions</t>
    </r>
    <r>
      <rPr>
        <sz val="14"/>
        <color theme="1"/>
        <rFont val="Calibri"/>
        <family val="2"/>
        <scheme val="minor"/>
      </rPr>
      <t xml:space="preserve"> magics per second, that would give me goose-bumps. ☺</t>
    </r>
  </si>
  <si>
    <t>But after that, of course I'm going to implement much smarter and more efficient ways of finding the best magics for each task, like my future version of the Kociemba algorithm.</t>
  </si>
  <si>
    <r>
      <t xml:space="preserve">Computer programs are exactly like mathematic formulas: it's not enough to "test" them with a finite set of conditions and variables, it must be mathematically </t>
    </r>
    <r>
      <rPr>
        <b/>
        <sz val="14"/>
        <color theme="1"/>
        <rFont val="Calibri"/>
        <family val="2"/>
        <scheme val="minor"/>
      </rPr>
      <t>proven</t>
    </r>
    <r>
      <rPr>
        <sz val="14"/>
        <color theme="1"/>
        <rFont val="Calibri"/>
        <family val="2"/>
        <scheme val="minor"/>
      </rPr>
      <t xml:space="preserve"> that they will always work in every situation.</t>
    </r>
  </si>
  <si>
    <r>
      <t xml:space="preserve">This will be hopefully accomplished when I'll publish my own programming language </t>
    </r>
    <r>
      <rPr>
        <b/>
        <sz val="14"/>
        <color theme="1"/>
        <rFont val="Calibri"/>
        <family val="2"/>
        <scheme val="minor"/>
      </rPr>
      <t>Rix</t>
    </r>
    <r>
      <rPr>
        <sz val="14"/>
        <color theme="1"/>
        <rFont val="Calibri"/>
        <family val="2"/>
        <scheme val="minor"/>
      </rPr>
      <t xml:space="preserve"> (with which I write everything since 2004); I only need to write *a lot* of documentation about it.</t>
    </r>
  </si>
  <si>
    <t>Rick Ostidich</t>
  </si>
  <si>
    <t>For now it shows the counts in STM; I'll add a parameter to let you choose the reference metric for these and other functions.</t>
  </si>
  <si>
    <r>
      <t xml:space="preserve">The </t>
    </r>
    <r>
      <rPr>
        <b/>
        <sz val="14"/>
        <color theme="1"/>
        <rFont val="Calibri"/>
        <family val="2"/>
        <scheme val="minor"/>
      </rPr>
      <t>Compare</t>
    </r>
    <r>
      <rPr>
        <sz val="14"/>
        <color theme="1"/>
        <rFont val="Calibri"/>
        <family val="2"/>
        <scheme val="minor"/>
      </rPr>
      <t xml:space="preserve"> part (Cmp*, for now I made it only for the F2L cross) solve a specific part of the cube in different methods, to measure what is gained with each improvement.</t>
    </r>
  </si>
  <si>
    <r>
      <rPr>
        <b/>
        <sz val="14"/>
        <color theme="1"/>
        <rFont val="Calibri"/>
        <family val="2"/>
        <scheme val="minor"/>
      </rPr>
      <t>Alchemy</t>
    </r>
    <r>
      <rPr>
        <sz val="14"/>
        <color theme="1"/>
        <rFont val="Calibri"/>
        <family val="2"/>
        <scheme val="minor"/>
      </rPr>
      <t xml:space="preserve"> functions (including </t>
    </r>
    <r>
      <rPr>
        <b/>
        <sz val="14"/>
        <color theme="1"/>
        <rFont val="Calibri"/>
        <family val="2"/>
        <scheme val="minor"/>
      </rPr>
      <t>Cross</t>
    </r>
    <r>
      <rPr>
        <sz val="14"/>
        <color theme="1"/>
        <rFont val="Calibri"/>
        <family val="2"/>
        <scheme val="minor"/>
      </rPr>
      <t xml:space="preserve"> and </t>
    </r>
    <r>
      <rPr>
        <b/>
        <sz val="14"/>
        <color theme="1"/>
        <rFont val="Calibri"/>
        <family val="2"/>
        <scheme val="minor"/>
      </rPr>
      <t>Slot</t>
    </r>
    <r>
      <rPr>
        <sz val="14"/>
        <color theme="1"/>
        <rFont val="Calibri"/>
        <family val="2"/>
        <scheme val="minor"/>
      </rPr>
      <t xml:space="preserve">): this is the brute-force part of the program, that tests </t>
    </r>
    <r>
      <rPr>
        <b/>
        <sz val="14"/>
        <color theme="1"/>
        <rFont val="Calibri"/>
        <family val="2"/>
        <scheme val="minor"/>
      </rPr>
      <t>all</t>
    </r>
    <r>
      <rPr>
        <sz val="14"/>
        <color theme="1"/>
        <rFont val="Calibri"/>
        <family val="2"/>
        <scheme val="minor"/>
      </rPr>
      <t xml:space="preserve"> possible magics within a certain length.</t>
    </r>
  </si>
  <si>
    <t>On my old laptop, the "Intermediate" solver function currently does 560'000 cubes per second; including scrambling, solving, checking that the cube is actually solved, and while doing all the statistics and reporting on screen.</t>
  </si>
  <si>
    <r>
      <t xml:space="preserve">My own database and reporting system </t>
    </r>
    <r>
      <rPr>
        <b/>
        <sz val="14"/>
        <color theme="1"/>
        <rFont val="Calibri"/>
        <family val="2"/>
        <scheme val="minor"/>
      </rPr>
      <t>Action!.rix</t>
    </r>
    <r>
      <rPr>
        <sz val="14"/>
        <color theme="1"/>
        <rFont val="Calibri"/>
        <family val="2"/>
        <scheme val="minor"/>
      </rPr>
      <t xml:space="preserve"> (from which all of my money comes from) is in use since year 1998, and </t>
    </r>
    <r>
      <rPr>
        <b/>
        <sz val="14"/>
        <color theme="1"/>
        <rFont val="Calibri"/>
        <family val="2"/>
        <scheme val="minor"/>
      </rPr>
      <t>never</t>
    </r>
    <r>
      <rPr>
        <sz val="14"/>
        <color theme="1"/>
        <rFont val="Calibri"/>
        <family val="2"/>
        <scheme val="minor"/>
      </rPr>
      <t xml:space="preserve"> showed one single "bug", or defect, in 23 years of every-day work by hundreds of users.</t>
    </r>
  </si>
  <si>
    <r>
      <t xml:space="preserve">So far I </t>
    </r>
    <r>
      <rPr>
        <b/>
        <sz val="14"/>
        <color theme="1"/>
        <rFont val="Calibri"/>
        <family val="2"/>
        <scheme val="minor"/>
      </rPr>
      <t>never</t>
    </r>
    <r>
      <rPr>
        <sz val="14"/>
        <color theme="1"/>
        <rFont val="Calibri"/>
        <family val="2"/>
        <scheme val="minor"/>
      </rPr>
      <t xml:space="preserve"> published things if they are not checked more than enough and ensured for reliability, and if I'm not completely satisfied with them. But this is the reason why </t>
    </r>
    <r>
      <rPr>
        <b/>
        <sz val="14"/>
        <color theme="1"/>
        <rFont val="Calibri"/>
        <family val="2"/>
        <scheme val="minor"/>
      </rPr>
      <t>most</t>
    </r>
    <r>
      <rPr>
        <sz val="14"/>
        <color theme="1"/>
        <rFont val="Calibri"/>
        <family val="2"/>
        <scheme val="minor"/>
      </rPr>
      <t xml:space="preserve"> of the work of my lifetime has not been published yet.</t>
    </r>
  </si>
  <si>
    <t>So, as I did for my Satan Fractals, I created the page "Cubo.rix" on the very common Facebook platform, where people can discuss results and help each-other out with the program and documentation.</t>
  </si>
  <si>
    <t>Of course I know of the Kociemba algorithm, which does a much faster and smarter work to solve a specific situation of the cube.</t>
  </si>
  <si>
    <t>So, I decided to initially use a brute-force attack. And it's indeed quite reasonable in terms of time, for a sequence of up to 8 CTM moves (and *much* faster - up to 11q - if excluding some of the more complex moves).</t>
  </si>
  <si>
    <t>Several times it happened that I found even better solutions!</t>
  </si>
  <si>
    <r>
      <rPr>
        <b/>
        <sz val="14"/>
        <color theme="1"/>
        <rFont val="Calibri"/>
        <family val="2"/>
        <scheme val="minor"/>
      </rPr>
      <t>Magic</t>
    </r>
    <r>
      <rPr>
        <sz val="14"/>
        <color theme="1"/>
        <rFont val="Calibri"/>
        <family val="2"/>
        <scheme val="minor"/>
      </rPr>
      <t xml:space="preserve"> function: for now it's just a draft; it will check all possible variations of a specific magic to find the best way to execute it by human hands, according to the Execution Time Metric I'm working on.</t>
    </r>
  </si>
  <si>
    <r>
      <t xml:space="preserve">Other functions: </t>
    </r>
    <r>
      <rPr>
        <b/>
        <sz val="14"/>
        <color theme="1"/>
        <rFont val="Calibri"/>
        <family val="2"/>
        <scheme val="minor"/>
      </rPr>
      <t>Wizard</t>
    </r>
    <r>
      <rPr>
        <sz val="14"/>
        <color theme="1"/>
        <rFont val="Calibri"/>
        <family val="2"/>
        <scheme val="minor"/>
      </rPr>
      <t xml:space="preserve"> is just for myself to check the Enchantments (see later in this text), </t>
    </r>
    <r>
      <rPr>
        <b/>
        <sz val="14"/>
        <color theme="1"/>
        <rFont val="Calibri"/>
        <family val="2"/>
        <scheme val="minor"/>
      </rPr>
      <t>Patterns</t>
    </r>
    <r>
      <rPr>
        <sz val="14"/>
        <color theme="1"/>
        <rFont val="Calibri"/>
        <family val="2"/>
        <scheme val="minor"/>
      </rPr>
      <t xml:space="preserve"> is a simple (and incomplete) list of patterns that I like.</t>
    </r>
  </si>
  <si>
    <r>
      <t xml:space="preserve">I already tested the Rix feature of self-programming (that I also used for the original Ombra.exe for Dos) to write hyper-optimized procedures for each of the Enchantments, and the "speed" </t>
    </r>
    <r>
      <rPr>
        <b/>
        <sz val="14"/>
        <color theme="1"/>
        <rFont val="Calibri"/>
        <family val="2"/>
        <scheme val="minor"/>
      </rPr>
      <t>doubles</t>
    </r>
    <r>
      <rPr>
        <sz val="14"/>
        <color theme="1"/>
        <rFont val="Calibri"/>
        <family val="2"/>
        <scheme val="minor"/>
      </rPr>
      <t xml:space="preserve"> with these. I have to complete it.</t>
    </r>
  </si>
  <si>
    <r>
      <t xml:space="preserve">For the </t>
    </r>
    <r>
      <rPr>
        <b/>
        <sz val="14"/>
        <color theme="1"/>
        <rFont val="Calibri"/>
        <family val="2"/>
        <scheme val="minor"/>
      </rPr>
      <t>Alchemy</t>
    </r>
    <r>
      <rPr>
        <sz val="14"/>
        <color theme="1"/>
        <rFont val="Calibri"/>
        <family val="2"/>
        <scheme val="minor"/>
      </rPr>
      <t xml:space="preserve"> part, the current version tests all the magics of a certain CTM length; that means that testing all 7c requires 9' on my laptop, and testing all the 8c requires 4 hours.</t>
    </r>
  </si>
  <si>
    <t>Also, I already tested different organizations for the cube table in memory, and the "speed" of checking the magics can be improved a lot.</t>
  </si>
  <si>
    <t>If you're interested in other programs that I did, I wrote something about them in the documentation of Satan.rix back in 2014, but since then I did some other important things. Take a look at my site, I will be updating it soon.</t>
  </si>
  <si>
    <t>My program currently solves the F2L cross with a basic method which takes 9s turns on average, but I still have to teach him the advanced method that I currently use for the real Cube.</t>
  </si>
  <si>
    <t>My program currently solves the F2L slots with a basic method which takes 30s turns on average, but I still have to teach him the advanced method that I currently use for the real Cube.</t>
  </si>
  <si>
    <t>I'm not publishing my email address anywhere, since I definitely don't have the time to answer all questions and discuss ideas and collaborations and so on. Sorry, I'm very busy on many other things.</t>
  </si>
  <si>
    <t>and testing all magics and special functions, with an optional help from the program. But there are many free and nice programs on the Web that do that. Though, they're all missing something that I need.</t>
  </si>
  <si>
    <t>I'm releasing the program and this documentation as copyrighted freeware: do whatever you want with it, as long as it's legal and honest. Don't redistribute it unless in the original form.</t>
  </si>
  <si>
    <r>
      <t xml:space="preserve">What I'm presenting here, is some of the results of my work with my program Cubo.rix. It includes: a </t>
    </r>
    <r>
      <rPr>
        <b/>
        <sz val="16"/>
        <color theme="1"/>
        <rFont val="Calibri"/>
        <family val="2"/>
        <scheme val="minor"/>
      </rPr>
      <t>new notation</t>
    </r>
    <r>
      <rPr>
        <sz val="16"/>
        <color theme="1"/>
        <rFont val="Calibri"/>
        <family val="2"/>
        <scheme val="minor"/>
      </rPr>
      <t xml:space="preserve"> for turns and moves, a </t>
    </r>
    <r>
      <rPr>
        <b/>
        <sz val="16"/>
        <color theme="1"/>
        <rFont val="Calibri"/>
        <family val="2"/>
        <scheme val="minor"/>
      </rPr>
      <t>new metric</t>
    </r>
    <r>
      <rPr>
        <sz val="16"/>
        <color theme="1"/>
        <rFont val="Calibri"/>
        <family val="2"/>
        <scheme val="minor"/>
      </rPr>
      <t xml:space="preserve">, some </t>
    </r>
    <r>
      <rPr>
        <b/>
        <sz val="16"/>
        <color theme="1"/>
        <rFont val="Calibri"/>
        <family val="2"/>
        <scheme val="minor"/>
      </rPr>
      <t>new complex moves</t>
    </r>
    <r>
      <rPr>
        <sz val="16"/>
        <color theme="1"/>
        <rFont val="Calibri"/>
        <family val="2"/>
        <scheme val="minor"/>
      </rPr>
      <t xml:space="preserve"> and many </t>
    </r>
    <r>
      <rPr>
        <b/>
        <sz val="16"/>
        <color theme="1"/>
        <rFont val="Calibri"/>
        <family val="2"/>
        <scheme val="minor"/>
      </rPr>
      <t>new sequences</t>
    </r>
    <r>
      <rPr>
        <sz val="16"/>
        <color theme="1"/>
        <rFont val="Calibri"/>
        <family val="2"/>
        <scheme val="minor"/>
      </rPr>
      <t>.</t>
    </r>
  </si>
  <si>
    <r>
      <t xml:space="preserve">And, most of all, a new way of using the cube: </t>
    </r>
    <r>
      <rPr>
        <b/>
        <sz val="16"/>
        <color theme="1"/>
        <rFont val="Calibri"/>
        <family val="2"/>
        <scheme val="minor"/>
      </rPr>
      <t>slow-solving</t>
    </r>
    <r>
      <rPr>
        <sz val="16"/>
        <color theme="1"/>
        <rFont val="Calibri"/>
        <family val="2"/>
        <scheme val="minor"/>
      </rPr>
      <t>. Which is very useful also for learning new ways of solving it fast, if you really need too.</t>
    </r>
  </si>
  <si>
    <r>
      <t xml:space="preserve">End of file. </t>
    </r>
    <r>
      <rPr>
        <b/>
        <sz val="14"/>
        <color theme="1"/>
        <rFont val="Calibri"/>
        <family val="2"/>
        <scheme val="minor"/>
      </rPr>
      <t>Thanks</t>
    </r>
    <r>
      <rPr>
        <sz val="14"/>
        <color theme="1"/>
        <rFont val="Calibri"/>
        <family val="2"/>
        <scheme val="minor"/>
      </rPr>
      <t xml:space="preserve"> for the attention, and for all the time you spent in reading this: time is precious for everybody. Have a great day you all!</t>
    </r>
  </si>
  <si>
    <r>
      <t xml:space="preserve">The executable program </t>
    </r>
    <r>
      <rPr>
        <b/>
        <sz val="14"/>
        <color theme="1"/>
        <rFont val="Calibri"/>
        <family val="2"/>
        <scheme val="minor"/>
      </rPr>
      <t>Cubo.exe</t>
    </r>
    <r>
      <rPr>
        <sz val="14"/>
        <color theme="1"/>
        <rFont val="Calibri"/>
        <family val="2"/>
        <scheme val="minor"/>
      </rPr>
      <t xml:space="preserve"> is a console program for Windows computers. Let's start seeing how it currently looks like, with some screenshots:</t>
    </r>
  </si>
  <si>
    <t>This has been very useful to measure the randomness of a manual-like scramble. 25 "random" turns are definitely not enough. We'll talk another time about "random" and manual-scramble.</t>
  </si>
  <si>
    <r>
      <t xml:space="preserve">The Alchemy functions </t>
    </r>
    <r>
      <rPr>
        <b/>
        <sz val="14"/>
        <color theme="1"/>
        <rFont val="Calibri"/>
        <family val="2"/>
        <scheme val="minor"/>
      </rPr>
      <t>Crosses</t>
    </r>
    <r>
      <rPr>
        <sz val="14"/>
        <color theme="1"/>
        <rFont val="Calibri"/>
        <family val="2"/>
        <scheme val="minor"/>
      </rPr>
      <t xml:space="preserve"> and </t>
    </r>
    <r>
      <rPr>
        <b/>
        <sz val="14"/>
        <color theme="1"/>
        <rFont val="Calibri"/>
        <family val="2"/>
        <scheme val="minor"/>
      </rPr>
      <t>Slots</t>
    </r>
    <r>
      <rPr>
        <sz val="14"/>
        <color theme="1"/>
        <rFont val="Calibri"/>
        <family val="2"/>
        <scheme val="minor"/>
      </rPr>
      <t xml:space="preserve"> (for *all* slots and cross combinations) are not complete for your usage, but I wrote their results in this documentation.</t>
    </r>
  </si>
  <si>
    <t>My laptop (like my previous tower PC) has 4 cores; Cubo.rix currently uses only 25% "processor time" so it could run almost 4 times faster. The new computer I'm going to buy has twice the frequency, and 16 double-cores. (!)</t>
  </si>
  <si>
    <r>
      <t>Secondly, the solver part uses "</t>
    </r>
    <r>
      <rPr>
        <b/>
        <sz val="14"/>
        <color theme="1"/>
        <rFont val="Calibri"/>
        <family val="2"/>
        <scheme val="minor"/>
      </rPr>
      <t>Enchantments</t>
    </r>
    <r>
      <rPr>
        <sz val="14"/>
        <color theme="1"/>
        <rFont val="Calibri"/>
        <family val="2"/>
        <scheme val="minor"/>
      </rPr>
      <t>" instead of Magics: that is it compiles the magics to tables that only swaps the affected facelets instead of doing the actual turns. The Wizard function shows what it does.</t>
    </r>
  </si>
  <si>
    <t>The current Cubo.exe file is 75'264 bytes big (in which 9'662 bytes are for the icon). I understand it's quite small compared to the nowadays "apps", but much data and code in it are old provisional things that I could remove.</t>
  </si>
  <si>
    <t>But, in the meantime, I'll be happy if someone else can enjoy the work that I already did on this subject, and if they find it useful or at least interesting.</t>
  </si>
  <si>
    <t>I've already experimented that other people besides myself, when using my own language and methods, can create programs that run 100 to 1000 times faster than all of the rivalry, together with an unmatched reliability.</t>
  </si>
  <si>
    <r>
      <t xml:space="preserve">The goal of my program is to investigate on the </t>
    </r>
    <r>
      <rPr>
        <b/>
        <sz val="14"/>
        <color theme="1"/>
        <rFont val="Calibri"/>
        <family val="2"/>
        <scheme val="minor"/>
      </rPr>
      <t>human</t>
    </r>
    <r>
      <rPr>
        <sz val="14"/>
        <color theme="1"/>
        <rFont val="Calibri"/>
        <family val="2"/>
        <scheme val="minor"/>
      </rPr>
      <t xml:space="preserve"> methods of solving the cube, and to see how good or "fast" it can be solved with CFOP or other methods, and which are the best variations for these methods.</t>
    </r>
  </si>
  <si>
    <r>
      <t xml:space="preserve">The </t>
    </r>
    <r>
      <rPr>
        <b/>
        <sz val="14"/>
        <color theme="1"/>
        <rFont val="Calibri"/>
        <family val="2"/>
        <scheme val="minor"/>
      </rPr>
      <t>Solvers</t>
    </r>
    <r>
      <rPr>
        <sz val="14"/>
        <color theme="1"/>
        <rFont val="Calibri"/>
        <family val="2"/>
        <scheme val="minor"/>
      </rPr>
      <t xml:space="preserve"> functions (Beginner, Basic, Intermediate, …) simply start scrambling and solving </t>
    </r>
    <r>
      <rPr>
        <b/>
        <sz val="14"/>
        <color theme="1"/>
        <rFont val="Calibri"/>
        <family val="2"/>
        <scheme val="minor"/>
      </rPr>
      <t>a lot</t>
    </r>
    <r>
      <rPr>
        <sz val="14"/>
        <color theme="1"/>
        <rFont val="Calibri"/>
        <family val="2"/>
        <scheme val="minor"/>
      </rPr>
      <t xml:space="preserve"> of cubes per second (with the specified method/variation), until you stop it.</t>
    </r>
  </si>
  <si>
    <t>Of course I'll add the Advanced, Expert, and Master variations for CFOP, then I'll explore other common methods of solving the cube (Roux, ZZ, …), while possibly inventing a couple of new ones.</t>
  </si>
  <si>
    <t>The Alchemy part, on the same computer, tests "only" around 70'000'000 different magics per second. Let's see how these two functions can be improved in the next versions of Cubo.rix:</t>
  </si>
  <si>
    <t>Moreover, some sequences can be excluded a-priori; for example, to solve a slot where both pieces are not on top, it doesn't make sense to check the magics that start with a TO/TA/TI, or compound moves that include these.</t>
  </si>
  <si>
    <t>(By the way: speed = distance/time, and a program is not actually moving in any other place. A more appropriate name would be "frequency of calculations", but it's ok using colloquial terms - for now!)</t>
  </si>
  <si>
    <t>When I'll re-write the program for 64-bit registers and instructions, some other little things will also be improved a bit. And I also have to work on cache and alignment, which will save much more.</t>
  </si>
  <si>
    <r>
      <t xml:space="preserve">I, personally, don't even need admiration, thank you! I'm more than satisfied with my job and my life, and I don't need anything else but possibly </t>
    </r>
    <r>
      <rPr>
        <b/>
        <sz val="14"/>
        <color theme="1"/>
        <rFont val="Calibri"/>
        <family val="2"/>
        <scheme val="minor"/>
      </rPr>
      <t>time</t>
    </r>
    <r>
      <rPr>
        <sz val="14"/>
        <color theme="1"/>
        <rFont val="Calibri"/>
        <family val="2"/>
        <scheme val="minor"/>
      </rPr>
      <t xml:space="preserve"> to write programs and do my things.</t>
    </r>
  </si>
  <si>
    <t>And I have many other unpublished programs of mine (also to be published as download'n'run copyrighted freeware) about very different topics, that will show what it can be done with my unique methods of work.</t>
  </si>
  <si>
    <t>I already wrote a new better procedure to test all magics with a different sequence of moves and avoiding indirect branches, and this again will halve the time required for the Alchemy functions.</t>
  </si>
  <si>
    <r>
      <t xml:space="preserve">The "speed" is important, the size is important, the beauty of the source code is very important, but for me the </t>
    </r>
    <r>
      <rPr>
        <b/>
        <sz val="14"/>
        <color theme="1"/>
        <rFont val="Calibri"/>
        <family val="2"/>
        <scheme val="minor"/>
      </rPr>
      <t>most</t>
    </r>
    <r>
      <rPr>
        <sz val="14"/>
        <color theme="1"/>
        <rFont val="Calibri"/>
        <family val="2"/>
        <scheme val="minor"/>
      </rPr>
      <t xml:space="preserve"> important thing of all in computer programming is the </t>
    </r>
    <r>
      <rPr>
        <b/>
        <sz val="14"/>
        <color theme="1"/>
        <rFont val="Calibri"/>
        <family val="2"/>
        <scheme val="minor"/>
      </rPr>
      <t>reliability</t>
    </r>
    <r>
      <rPr>
        <sz val="14"/>
        <color theme="1"/>
        <rFont val="Calibri"/>
        <family val="2"/>
        <scheme val="minor"/>
      </rPr>
      <t xml:space="preserve"> of the program. Bugs are </t>
    </r>
    <r>
      <rPr>
        <b/>
        <sz val="14"/>
        <color theme="1"/>
        <rFont val="Calibri"/>
        <family val="2"/>
        <scheme val="minor"/>
      </rPr>
      <t>never</t>
    </r>
    <r>
      <rPr>
        <sz val="14"/>
        <color theme="1"/>
        <rFont val="Calibri"/>
        <family val="2"/>
        <scheme val="minor"/>
      </rPr>
      <t xml:space="preserve"> acceptable.</t>
    </r>
  </si>
  <si>
    <r>
      <t xml:space="preserve">I use facebook </t>
    </r>
    <r>
      <rPr>
        <b/>
        <sz val="14"/>
        <color theme="1"/>
        <rFont val="Calibri"/>
        <family val="2"/>
        <scheme val="minor"/>
      </rPr>
      <t>very</t>
    </r>
    <r>
      <rPr>
        <sz val="14"/>
        <color theme="1"/>
        <rFont val="Calibri"/>
        <family val="2"/>
        <scheme val="minor"/>
      </rPr>
      <t xml:space="preserve"> seldom, and I hate invitations to pages and events (as all other spamming ads), so I never invited anyone to "like" my pages; after 7 years the Satan Fractals page has only 22 likes. I'm proud of each of them. ☺</t>
    </r>
  </si>
  <si>
    <r>
      <rPr>
        <b/>
        <sz val="16"/>
        <color theme="1"/>
        <rFont val="Calibri"/>
        <family val="2"/>
        <scheme val="minor"/>
      </rPr>
      <t>Q</t>
    </r>
    <r>
      <rPr>
        <sz val="16"/>
        <color theme="1"/>
        <rFont val="Calibri"/>
        <family val="2"/>
        <scheme val="minor"/>
      </rPr>
      <t>: I have a question.</t>
    </r>
  </si>
  <si>
    <r>
      <rPr>
        <b/>
        <sz val="16"/>
        <color theme="1"/>
        <rFont val="Calibri"/>
        <family val="2"/>
        <scheme val="minor"/>
      </rPr>
      <t>A</t>
    </r>
    <r>
      <rPr>
        <sz val="16"/>
        <color theme="1"/>
        <rFont val="Calibri"/>
        <family val="2"/>
        <scheme val="minor"/>
      </rPr>
      <t>: Read the documentation!</t>
    </r>
  </si>
  <si>
    <t>I preferred an excel file over the classic pdf format, since I use a lot the "notes" feature: every time you see a little red triangle in the top-right corner of a cell, hover your cursor over the cell and the note appears.</t>
  </si>
  <si>
    <t>I still have a lot of things to add to my program, in order to improve it and add new features. But I already released a provisional incomplete version in order to let you experiment with it.</t>
  </si>
  <si>
    <t>Similarly, when I light up a cigar and take my Cùbo, I like to solve the cube in a couple of minutes, while focusing on what I'm doing, every time learning something new in order to do it smarter.</t>
  </si>
  <si>
    <t>Especially because, when written in the notation that I use, they kinda look like magic formulas. Bibidi Bobidi Boo! ;-]</t>
  </si>
  <si>
    <r>
      <t xml:space="preserve">The second sheet of this file describes my personal </t>
    </r>
    <r>
      <rPr>
        <b/>
        <sz val="16"/>
        <color theme="1"/>
        <rFont val="Calibri"/>
        <family val="2"/>
        <scheme val="minor"/>
      </rPr>
      <t>notation</t>
    </r>
    <r>
      <rPr>
        <sz val="16"/>
        <color theme="1"/>
        <rFont val="Calibri"/>
        <family val="2"/>
        <scheme val="minor"/>
      </rPr>
      <t xml:space="preserve"> for moves, which is different from the current "standard" Singmaster's. I know you won't be happy at first, but if you trust me, it'll be worth it.</t>
    </r>
  </si>
  <si>
    <t>In October 2020, after seeing a similar puzzle bought by my girlfriend Laura, I remembered my original Cubo1; I bought my second Rubik Cube (named Cùbo - pronounced Kooboh in English),</t>
  </si>
  <si>
    <t>and I started writing my program as Rubik.rix. I originally chose the name "Rubik" in honor of the inventor, and because it reminds me my name, and the Hungarian origins of my family.</t>
  </si>
  <si>
    <r>
      <t xml:space="preserve">With all the respect for Mr. </t>
    </r>
    <r>
      <rPr>
        <b/>
        <sz val="16"/>
        <color theme="1"/>
        <rFont val="Calibri"/>
        <family val="2"/>
        <scheme val="minor"/>
      </rPr>
      <t>Singmaster</t>
    </r>
    <r>
      <rPr>
        <sz val="16"/>
        <color theme="1"/>
        <rFont val="Calibri"/>
        <family val="2"/>
        <scheme val="minor"/>
      </rPr>
      <t>, I highly disliked his notation because it's absolutely un-readable aloud - unless something like "u-prime-er-two-lowercase-ef". Horrible.</t>
    </r>
  </si>
  <si>
    <r>
      <t xml:space="preserve">Regarding the faces and slices, since I want a consonant as the initial of the face, I use </t>
    </r>
    <r>
      <rPr>
        <b/>
        <sz val="16"/>
        <color theme="1"/>
        <rFont val="Calibri"/>
        <family val="2"/>
        <scheme val="minor"/>
      </rPr>
      <t>T</t>
    </r>
    <r>
      <rPr>
        <sz val="16"/>
        <color theme="1"/>
        <rFont val="Calibri"/>
        <family val="2"/>
        <scheme val="minor"/>
      </rPr>
      <t xml:space="preserve">op (as Wolstenholme choose) instead of Up, </t>
    </r>
    <r>
      <rPr>
        <b/>
        <sz val="16"/>
        <color theme="1"/>
        <rFont val="Calibri"/>
        <family val="2"/>
        <scheme val="minor"/>
      </rPr>
      <t>H</t>
    </r>
    <r>
      <rPr>
        <sz val="16"/>
        <color theme="1"/>
        <rFont val="Calibri"/>
        <family val="2"/>
        <scheme val="minor"/>
      </rPr>
      <t xml:space="preserve">orizontal for the "equator" slice, and hence </t>
    </r>
    <r>
      <rPr>
        <b/>
        <sz val="16"/>
        <color theme="1"/>
        <rFont val="Calibri"/>
        <family val="2"/>
        <scheme val="minor"/>
      </rPr>
      <t>V</t>
    </r>
    <r>
      <rPr>
        <sz val="16"/>
        <color theme="1"/>
        <rFont val="Calibri"/>
        <family val="2"/>
        <scheme val="minor"/>
      </rPr>
      <t>ertical for the "middle" slice.</t>
    </r>
  </si>
  <si>
    <r>
      <t xml:space="preserve">I respect the coherence, and all the slice turns in my notation are in the same direction of the entire-cube rotation, and of the </t>
    </r>
    <r>
      <rPr>
        <b/>
        <sz val="16"/>
        <color theme="1"/>
        <rFont val="Calibri"/>
        <family val="2"/>
        <scheme val="minor"/>
      </rPr>
      <t>primary</t>
    </r>
    <r>
      <rPr>
        <sz val="16"/>
        <color theme="1"/>
        <rFont val="Calibri"/>
        <family val="2"/>
        <scheme val="minor"/>
      </rPr>
      <t xml:space="preserve"> faces: Right, Top, Front.</t>
    </r>
  </si>
  <si>
    <r>
      <t xml:space="preserve">and I would read it as "Lata Lota Lateelo" in English. (In English I would use long steady vowels for </t>
    </r>
    <r>
      <rPr>
        <b/>
        <sz val="16"/>
        <color theme="1"/>
        <rFont val="Calibri"/>
        <family val="2"/>
        <scheme val="minor"/>
      </rPr>
      <t>a</t>
    </r>
    <r>
      <rPr>
        <sz val="16"/>
        <color theme="1"/>
        <rFont val="Calibri"/>
        <family val="2"/>
        <scheme val="minor"/>
      </rPr>
      <t xml:space="preserve"> and </t>
    </r>
    <r>
      <rPr>
        <b/>
        <sz val="16"/>
        <color theme="1"/>
        <rFont val="Calibri"/>
        <family val="2"/>
        <scheme val="minor"/>
      </rPr>
      <t>o</t>
    </r>
    <r>
      <rPr>
        <sz val="16"/>
        <color theme="1"/>
        <rFont val="Calibri"/>
        <family val="2"/>
        <scheme val="minor"/>
      </rPr>
      <t xml:space="preserve">, and pronounce </t>
    </r>
    <r>
      <rPr>
        <b/>
        <sz val="16"/>
        <color theme="1"/>
        <rFont val="Calibri"/>
        <family val="2"/>
        <scheme val="minor"/>
      </rPr>
      <t>ee</t>
    </r>
    <r>
      <rPr>
        <sz val="16"/>
        <color theme="1"/>
        <rFont val="Calibri"/>
        <family val="2"/>
        <scheme val="minor"/>
      </rPr>
      <t xml:space="preserve"> for </t>
    </r>
    <r>
      <rPr>
        <b/>
        <sz val="16"/>
        <color theme="1"/>
        <rFont val="Calibri"/>
        <family val="2"/>
        <scheme val="minor"/>
      </rPr>
      <t>i</t>
    </r>
    <r>
      <rPr>
        <sz val="16"/>
        <color theme="1"/>
        <rFont val="Calibri"/>
        <family val="2"/>
        <scheme val="minor"/>
      </rPr>
      <t>, so that the sounds are more unique and distinguishable.)</t>
    </r>
  </si>
  <si>
    <t>(One thing that I don't like about speed-solving, is that for us humans it is often more convenient to do a stupid thing instead of a smarter one, simply because it's faster than thinking about it.)</t>
  </si>
  <si>
    <r>
      <t xml:space="preserve">The letter case (upper/lower) makes no difference in my notation, and for wide-turns I use a final </t>
    </r>
    <r>
      <rPr>
        <b/>
        <sz val="14"/>
        <color theme="1"/>
        <rFont val="Calibri"/>
        <family val="2"/>
        <scheme val="minor"/>
      </rPr>
      <t>-N</t>
    </r>
    <r>
      <rPr>
        <sz val="14"/>
        <color theme="1"/>
        <rFont val="Calibri"/>
        <family val="2"/>
        <scheme val="minor"/>
      </rPr>
      <t xml:space="preserve"> to the syllable's vowel (r→RON, u'→TAN, f2→FIN). For entire-cube rotations, I use XO, YA, ZI, etcetera.</t>
    </r>
  </si>
  <si>
    <t>A practical example of a complex move is for my favorite pattern TIHA VIHOVI, where TIHA is executed with my left index and middle fingers as TATAN, or even better with both fingers turning different amounts in the same time.</t>
  </si>
  <si>
    <t>Nonetheless, TI counts 1 and TORO counts 2 in both HTM and STM. So, the length (number of turns) of a specific magic, is not directly related to the speed of execution, even ignoring the re-grips and finger-tricks.</t>
  </si>
  <si>
    <r>
      <t xml:space="preserve">It's like for musicians that play instruments: some scales on some notes are more "easy" or comfortable than others, but in order to be good musicians we're taught to learn equally well </t>
    </r>
    <r>
      <rPr>
        <b/>
        <sz val="14"/>
        <color theme="1"/>
        <rFont val="Calibri"/>
        <family val="2"/>
        <scheme val="minor"/>
      </rPr>
      <t>all</t>
    </r>
    <r>
      <rPr>
        <sz val="14"/>
        <color theme="1"/>
        <rFont val="Calibri"/>
        <family val="2"/>
        <scheme val="minor"/>
      </rPr>
      <t xml:space="preserve"> possible scales on </t>
    </r>
    <r>
      <rPr>
        <b/>
        <sz val="14"/>
        <color theme="1"/>
        <rFont val="Calibri"/>
        <family val="2"/>
        <scheme val="minor"/>
      </rPr>
      <t>all</t>
    </r>
    <r>
      <rPr>
        <sz val="14"/>
        <color theme="1"/>
        <rFont val="Calibri"/>
        <family val="2"/>
        <scheme val="minor"/>
      </rPr>
      <t xml:space="preserve"> possible notes.</t>
    </r>
  </si>
  <si>
    <r>
      <t xml:space="preserve">These complex moves are very useful also for </t>
    </r>
    <r>
      <rPr>
        <b/>
        <sz val="14"/>
        <color theme="1"/>
        <rFont val="Calibri"/>
        <family val="2"/>
        <scheme val="minor"/>
      </rPr>
      <t>scrambling</t>
    </r>
    <r>
      <rPr>
        <sz val="14"/>
        <color theme="1"/>
        <rFont val="Calibri"/>
        <family val="2"/>
        <scheme val="minor"/>
      </rPr>
      <t xml:space="preserve"> the cube, in a quicker and more efficient way. In future, I'll write a complete documentation about the manual scramble, and the results of my mathematical measures.</t>
    </r>
  </si>
  <si>
    <r>
      <t xml:space="preserve">Another nice thing about CTM, is that in a sequence it makes no sense to have two or more consequent CTM moves on the same axis; so, for a length of </t>
    </r>
    <r>
      <rPr>
        <b/>
        <sz val="14"/>
        <color theme="1"/>
        <rFont val="Calibri"/>
        <family val="2"/>
        <scheme val="minor"/>
      </rPr>
      <t>n</t>
    </r>
    <r>
      <rPr>
        <sz val="14"/>
        <color theme="1"/>
        <rFont val="Calibri"/>
        <family val="2"/>
        <scheme val="minor"/>
      </rPr>
      <t xml:space="preserve">&gt;0 moves CTM, there are exactly </t>
    </r>
    <r>
      <rPr>
        <b/>
        <sz val="14"/>
        <color theme="1"/>
        <rFont val="Calibri"/>
        <family val="2"/>
        <scheme val="minor"/>
      </rPr>
      <t>45∙30ⁿ⁻¹</t>
    </r>
    <r>
      <rPr>
        <sz val="14"/>
        <color theme="1"/>
        <rFont val="Calibri"/>
        <family val="2"/>
        <scheme val="minor"/>
      </rPr>
      <t xml:space="preserve"> unique sequences.</t>
    </r>
  </si>
  <si>
    <t>Compound turns, that don't affect the centers</t>
  </si>
  <si>
    <r>
      <t xml:space="preserve">Compound turns, that </t>
    </r>
    <r>
      <rPr>
        <b/>
        <sz val="14"/>
        <color theme="1"/>
        <rFont val="Calibri"/>
        <family val="2"/>
        <scheme val="minor"/>
      </rPr>
      <t>do</t>
    </r>
    <r>
      <rPr>
        <sz val="14"/>
        <color theme="1"/>
        <rFont val="Calibri"/>
        <family val="2"/>
        <scheme val="minor"/>
      </rPr>
      <t xml:space="preserve"> affect the centers</t>
    </r>
  </si>
  <si>
    <r>
      <rPr>
        <b/>
        <sz val="14"/>
        <color theme="1"/>
        <rFont val="Calibri"/>
        <family val="2"/>
        <scheme val="minor"/>
      </rPr>
      <t>Vowels</t>
    </r>
    <r>
      <rPr>
        <sz val="14"/>
        <color theme="1"/>
        <rFont val="Calibri"/>
        <family val="2"/>
        <scheme val="minor"/>
      </rPr>
      <t xml:space="preserve">: for now that they're not used for other scopes, you can use the vowels </t>
    </r>
    <r>
      <rPr>
        <b/>
        <sz val="14"/>
        <color theme="1"/>
        <rFont val="Calibri"/>
        <family val="2"/>
        <scheme val="minor"/>
      </rPr>
      <t>U</t>
    </r>
    <r>
      <rPr>
        <sz val="14"/>
        <color theme="1"/>
        <rFont val="Calibri"/>
        <family val="2"/>
        <scheme val="minor"/>
      </rPr>
      <t xml:space="preserve"> and </t>
    </r>
    <r>
      <rPr>
        <b/>
        <sz val="14"/>
        <color theme="1"/>
        <rFont val="Calibri"/>
        <family val="2"/>
        <scheme val="minor"/>
      </rPr>
      <t>E</t>
    </r>
    <r>
      <rPr>
        <sz val="14"/>
        <color theme="1"/>
        <rFont val="Calibri"/>
        <family val="2"/>
        <scheme val="minor"/>
      </rPr>
      <t xml:space="preserve"> as synonyms for </t>
    </r>
    <r>
      <rPr>
        <b/>
        <sz val="14"/>
        <color theme="1"/>
        <rFont val="Calibri"/>
        <family val="2"/>
        <scheme val="minor"/>
      </rPr>
      <t>I</t>
    </r>
    <r>
      <rPr>
        <sz val="14"/>
        <color theme="1"/>
        <rFont val="Calibri"/>
        <family val="2"/>
        <scheme val="minor"/>
      </rPr>
      <t>, but with a specific direction of rotation (for finger-tricks): RU=RE=RI; RU=RORO, RE=RARA.</t>
    </r>
  </si>
  <si>
    <t>In English, in order to distinguish the vowels more easily, I would pronounce U like in the word &lt;two&gt;, and E like in &lt;air&gt;, quite similar to how we pronounce them in Italian.</t>
  </si>
  <si>
    <r>
      <t xml:space="preserve">e forse le uso solo io per le finali dei plurali delle parole che finiscono in </t>
    </r>
    <r>
      <rPr>
        <b/>
        <sz val="14"/>
        <color theme="1"/>
        <rFont val="Calibri"/>
        <family val="2"/>
        <scheme val="minor"/>
      </rPr>
      <t>-io</t>
    </r>
    <r>
      <rPr>
        <sz val="14"/>
        <color theme="1"/>
        <rFont val="Calibri"/>
        <family val="2"/>
        <scheme val="minor"/>
      </rPr>
      <t xml:space="preserve"> e che non hanno l'accento su </t>
    </r>
    <r>
      <rPr>
        <b/>
        <sz val="14"/>
        <color theme="1"/>
        <rFont val="Calibri"/>
        <family val="2"/>
        <scheme val="minor"/>
      </rPr>
      <t>-ìo</t>
    </r>
    <r>
      <rPr>
        <sz val="14"/>
        <color theme="1"/>
        <rFont val="Calibri"/>
        <family val="2"/>
        <scheme val="minor"/>
      </rPr>
      <t xml:space="preserve">, tipo &lt;génii&gt; plurale di &lt;génio&gt; per distinguerlo da &lt;géni&gt; plurale di &lt;géne&gt; - ce ne sono </t>
    </r>
    <r>
      <rPr>
        <b/>
        <sz val="14"/>
        <color theme="1"/>
        <rFont val="Calibri"/>
        <family val="2"/>
        <scheme val="minor"/>
      </rPr>
      <t>tante</t>
    </r>
    <r>
      <rPr>
        <sz val="14"/>
        <color theme="1"/>
        <rFont val="Calibri"/>
        <family val="2"/>
        <scheme val="minor"/>
      </rPr>
      <t xml:space="preserve"> altre.</t>
    </r>
  </si>
  <si>
    <r>
      <t xml:space="preserve">per </t>
    </r>
    <r>
      <rPr>
        <b/>
        <sz val="14"/>
        <color theme="1"/>
        <rFont val="Calibri"/>
        <family val="2"/>
        <scheme val="minor"/>
      </rPr>
      <t>YI</t>
    </r>
    <r>
      <rPr>
        <sz val="14"/>
        <color theme="1"/>
        <rFont val="Calibri"/>
        <family val="2"/>
        <scheme val="minor"/>
      </rPr>
      <t xml:space="preserve"> si deve usare lo stesso suono iniziale di Yogurt (come se fosse Yigurt), così come nella parola inglese Woops (le cunètte ravvicinate nel motocross) si distingue la W dalla U.</t>
    </r>
  </si>
  <si>
    <t>Super-cube: turn center piece</t>
  </si>
  <si>
    <t>In the easier case of solving always the Front, Back, Left, Right (or Front, Back, Right, Left) slots in this order, the average number of turns to fix the 4 slots is approximately 22.6c:</t>
  </si>
  <si>
    <r>
      <t>So, instead of "algorithm", I like to define a sequence of moves as "</t>
    </r>
    <r>
      <rPr>
        <b/>
        <sz val="16"/>
        <color theme="1"/>
        <rFont val="Calibri"/>
        <family val="2"/>
        <scheme val="minor"/>
      </rPr>
      <t>magic formula</t>
    </r>
    <r>
      <rPr>
        <sz val="16"/>
        <color theme="1"/>
        <rFont val="Calibri"/>
        <family val="2"/>
        <scheme val="minor"/>
      </rPr>
      <t>", or "magic phrase", "magic words", "magic spell", or simply Magic.</t>
    </r>
  </si>
  <si>
    <t>Statistics for all possible combinations of F2L Cross - by Rick Ostidich with his Cubo.rix program, 2020.12.18</t>
  </si>
  <si>
    <t>Of course, this is not a "challenge" versus the friend JPerm: I think he doesn't have a program for checking all magics, and some of those he showed are even better than those in Speedsolving.com.</t>
  </si>
  <si>
    <r>
      <t xml:space="preserve">The </t>
    </r>
    <r>
      <rPr>
        <b/>
        <sz val="14"/>
        <color theme="1"/>
        <rFont val="Calibri"/>
        <family val="2"/>
        <scheme val="minor"/>
      </rPr>
      <t>first quadrant</t>
    </r>
    <r>
      <rPr>
        <sz val="14"/>
        <color theme="1"/>
        <rFont val="Calibri"/>
        <family val="2"/>
        <scheme val="minor"/>
      </rPr>
      <t xml:space="preserve"> (top, left) is Section </t>
    </r>
    <r>
      <rPr>
        <b/>
        <sz val="14"/>
        <color theme="1"/>
        <rFont val="Calibri"/>
        <family val="2"/>
        <scheme val="minor"/>
      </rPr>
      <t>1A</t>
    </r>
    <r>
      <rPr>
        <sz val="14"/>
        <color theme="1"/>
        <rFont val="Calibri"/>
        <family val="2"/>
        <scheme val="minor"/>
      </rPr>
      <t xml:space="preserve"> (both pieces on top). Look at the "diagonals" of each 4×4 square to see the best relative placements of corner and edge.</t>
    </r>
  </si>
  <si>
    <r>
      <t xml:space="preserve">My program includes a very sophisticated (and fast) pseudo-random number generator, and the cube is scrambled with a very fast </t>
    </r>
    <r>
      <rPr>
        <b/>
        <sz val="14"/>
        <color theme="1"/>
        <rFont val="Calibri"/>
        <family val="2"/>
        <scheme val="minor"/>
      </rPr>
      <t>random-state scrambler</t>
    </r>
    <r>
      <rPr>
        <sz val="14"/>
        <color theme="1"/>
        <rFont val="Calibri"/>
        <family val="2"/>
        <scheme val="minor"/>
      </rPr>
      <t xml:space="preserve"> that takes care of the Laws of the Cube.</t>
    </r>
  </si>
  <si>
    <r>
      <t xml:space="preserve">The original function </t>
    </r>
    <r>
      <rPr>
        <b/>
        <sz val="14"/>
        <color theme="1"/>
        <rFont val="Calibri"/>
        <family val="2"/>
        <scheme val="minor"/>
      </rPr>
      <t>Interactive</t>
    </r>
    <r>
      <rPr>
        <sz val="14"/>
        <color theme="1"/>
        <rFont val="Calibri"/>
        <family val="2"/>
        <scheme val="minor"/>
      </rPr>
      <t xml:space="preserve"> for which I started writing the program, has never been done so far! It will allow you to scramble and solve the cube by yourself with the keyboard, using the two-dimensional representation that I like,</t>
    </r>
  </si>
  <si>
    <r>
      <t xml:space="preserve">About another new function that I want to add: Laura gave me the </t>
    </r>
    <r>
      <rPr>
        <b/>
        <sz val="14"/>
        <color theme="1"/>
        <rFont val="Calibri"/>
        <family val="2"/>
        <scheme val="minor"/>
      </rPr>
      <t>Rubik's Connected</t>
    </r>
    <r>
      <rPr>
        <sz val="14"/>
        <color theme="1"/>
        <rFont val="Calibri"/>
        <family val="2"/>
        <scheme val="minor"/>
      </rPr>
      <t xml:space="preserve"> Cube for Christmas - and it's currently my favorite cube - though I use it very seldom with the application on the mobile phone.</t>
    </r>
  </si>
  <si>
    <r>
      <rPr>
        <b/>
        <sz val="14"/>
        <color theme="1"/>
        <rFont val="Calibri"/>
        <family val="2"/>
        <scheme val="minor"/>
      </rPr>
      <t>Optimization</t>
    </r>
    <r>
      <rPr>
        <sz val="14"/>
        <color theme="1"/>
        <rFont val="Calibri"/>
        <family val="2"/>
        <scheme val="minor"/>
      </rPr>
      <t>: the current version, as I said, is incomplete in every aspect, and most of the procedures can be improved a lot. Currently it uses only 1 processor core, and only general-purpose instructions and registers of the CPU.</t>
    </r>
  </si>
  <si>
    <r>
      <t xml:space="preserve">They currently use only 1 thread, that is 1 processor </t>
    </r>
    <r>
      <rPr>
        <b/>
        <sz val="14"/>
        <color theme="1"/>
        <rFont val="Calibri"/>
        <family val="2"/>
        <scheme val="minor"/>
      </rPr>
      <t>core</t>
    </r>
    <r>
      <rPr>
        <sz val="14"/>
        <color theme="1"/>
        <rFont val="Calibri"/>
        <family val="2"/>
        <scheme val="minor"/>
      </rPr>
      <t>. All of the functions in Cubo.rix can be subdivided to run concurrently on several threads, so we could take advantage of all the available cores on the computer.</t>
    </r>
  </si>
  <si>
    <t>But, for example, if I find a 6c 6s 6h 8q magic, I need to complete the 6c search limiting the QTM length to 8q, and if I find nothing better I still need to check the 7c magics, but only those that count 7 also in QTM.</t>
  </si>
  <si>
    <r>
      <t xml:space="preserve">These methods, already tested, </t>
    </r>
    <r>
      <rPr>
        <b/>
        <sz val="14"/>
        <color theme="1"/>
        <rFont val="Calibri"/>
        <family val="2"/>
        <scheme val="minor"/>
      </rPr>
      <t>drastically</t>
    </r>
    <r>
      <rPr>
        <sz val="14"/>
        <color theme="1"/>
        <rFont val="Calibri"/>
        <family val="2"/>
        <scheme val="minor"/>
      </rPr>
      <t xml:space="preserve"> reduce the number of magics to test, so that we can test even all the 12c magic in a reasonable amount of time. Currently, I edit the program source each time to do this when required.</t>
    </r>
  </si>
  <si>
    <r>
      <t xml:space="preserve">I want to quote a sentence from the documentation of </t>
    </r>
    <r>
      <rPr>
        <b/>
        <sz val="14"/>
        <color theme="1"/>
        <rFont val="Calibri"/>
        <family val="2"/>
        <scheme val="minor"/>
      </rPr>
      <t>Fractint</t>
    </r>
    <r>
      <rPr>
        <sz val="14"/>
        <color theme="1"/>
        <rFont val="Calibri"/>
        <family val="2"/>
        <scheme val="minor"/>
      </rPr>
      <t xml:space="preserve"> (one of my favorite programs in the 1990s). The authors at Stone Soup Group wrote: "Don't want money. Got money. Want admiration".</t>
    </r>
  </si>
  <si>
    <t>This file is designed to be read on a Windows computer (smartphones have horrible viewers) at 100% zoom, on a 1920×1080 screen. I suggest to hide the excel toolbar in order to save some space for the content.</t>
  </si>
  <si>
    <t>I understand that fast is cool, and I like speed in my motorbike. But there probably are things better that competing on challenges we will always loose against a "stupid" opponent.</t>
  </si>
  <si>
    <t>By the way, for me "fun" doesn't mean only laughing stupidly at something silly (but also yes - why not?!); it's also about finding new ways to use our brain and hands in something interesting.</t>
  </si>
  <si>
    <t>One thing that I really hate regarding Singmaster notation, is the inconsistency for the directions of the Slice-turns.</t>
  </si>
  <si>
    <t>No human being on Earth can minimally compete against even the dumbest computer or phone, both on the fastest solve, and on the fewest moves challenge.</t>
  </si>
  <si>
    <t>In future, if I have the time and the will, I'll definitely try a Kociemba-like approach to the problem, but of course with a brand-new method of my own - because I like to re-invent things that have already been invented.</t>
  </si>
  <si>
    <t>I will try and interface it via blue-tooth with my Cubo.rix program, in order to do several things that I have in mind, much more than just the Interactive function.</t>
  </si>
  <si>
    <t>I decided to start publishing Cubo.rix as it is (like a did with Satan.rix years ago), because I want to take a break after doing this; and spend some more time with airplanes and other. It will take a while before I make a new version.</t>
  </si>
  <si>
    <t>The main goal of my life is to help in improving the quality and reliability of computer programming (which currently is the worst thing that I ever seen); this for the science, the world and humanity.</t>
  </si>
  <si>
    <t>Foreword for this file (it contains 8 sheets) - by Rick Ostidich - 2021.02.09</t>
  </si>
  <si>
    <t>As of today, the published program (version 0.73) is just a provisional, incomplete, un-optimized release. When I'll have the time I'll improve it and upload a new version to my site www.rickostidich.com.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</si>
</sst>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5" x14ac:knownFonts="1">
    <font>
      <sz val="11"/>
      <color theme="1"/>
      <name val="Calibri"/>
      <family val="2"/>
      <scheme val="minor"/>
    </font>
    <font>
      <b/>
      <sz val="11"/>
      <color theme="1"/>
      <name val="Calibri"/>
      <family val="2"/>
      <scheme val="minor"/>
    </font>
    <font>
      <sz val="11"/>
      <color theme="6"/>
      <name val="Calibri"/>
      <family val="2"/>
      <scheme val="minor"/>
    </font>
    <font>
      <b/>
      <sz val="14"/>
      <color rgb="FF008000"/>
      <name val="Calibri"/>
      <family val="2"/>
      <scheme val="minor"/>
    </font>
    <font>
      <b/>
      <sz val="9"/>
      <color indexed="81"/>
      <name val="Tahoma"/>
      <family val="2"/>
    </font>
    <font>
      <b/>
      <sz val="11"/>
      <name val="Calibri"/>
      <family val="2"/>
      <scheme val="minor"/>
    </font>
    <font>
      <sz val="11"/>
      <name val="Calibri"/>
      <family val="2"/>
      <scheme val="minor"/>
    </font>
    <font>
      <b/>
      <sz val="11"/>
      <color rgb="FF0070C0"/>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b/>
      <sz val="16"/>
      <color theme="1"/>
      <name val="Calibri"/>
      <family val="2"/>
      <scheme val="minor"/>
    </font>
    <font>
      <b/>
      <sz val="16"/>
      <color rgb="FF008000"/>
      <name val="Calibri"/>
      <family val="2"/>
      <scheme val="minor"/>
    </font>
    <font>
      <b/>
      <sz val="9"/>
      <color indexed="81"/>
      <name val="Tahoma"/>
      <charset val="1"/>
    </font>
    <font>
      <sz val="9"/>
      <color indexed="81"/>
      <name val="Tahoma"/>
      <family val="2"/>
    </font>
    <font>
      <u/>
      <sz val="11"/>
      <color theme="10"/>
      <name val="Calibri"/>
      <family val="2"/>
      <scheme val="minor"/>
    </font>
    <font>
      <u/>
      <sz val="16"/>
      <color theme="10"/>
      <name val="Calibri"/>
      <family val="2"/>
      <scheme val="minor"/>
    </font>
    <font>
      <b/>
      <sz val="14"/>
      <name val="Calibri"/>
      <family val="2"/>
      <scheme val="minor"/>
    </font>
    <font>
      <b/>
      <sz val="14"/>
      <color rgb="FF0070C0"/>
      <name val="Calibri"/>
      <family val="2"/>
      <scheme val="minor"/>
    </font>
    <font>
      <sz val="14"/>
      <name val="Calibri"/>
      <family val="2"/>
      <scheme val="minor"/>
    </font>
    <font>
      <b/>
      <sz val="14"/>
      <color rgb="FFFF0000"/>
      <name val="Calibri"/>
      <family val="2"/>
      <scheme val="minor"/>
    </font>
    <font>
      <i/>
      <sz val="11"/>
      <name val="Calibri"/>
      <family val="2"/>
      <scheme val="minor"/>
    </font>
    <font>
      <b/>
      <u/>
      <sz val="16"/>
      <color theme="10"/>
      <name val="Calibri"/>
      <family val="2"/>
      <scheme val="minor"/>
    </font>
    <font>
      <sz val="16"/>
      <color theme="10"/>
      <name val="Calibri"/>
      <family val="2"/>
      <scheme val="minor"/>
    </font>
  </fonts>
  <fills count="9">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59999389629810485"/>
        <bgColor indexed="64"/>
      </patternFill>
    </fill>
  </fills>
  <borders count="8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ck">
        <color auto="1"/>
      </bottom>
      <diagonal/>
    </border>
    <border>
      <left/>
      <right/>
      <top/>
      <bottom style="thick">
        <color auto="1"/>
      </bottom>
      <diagonal/>
    </border>
    <border>
      <left style="thin">
        <color auto="1"/>
      </left>
      <right/>
      <top/>
      <bottom style="thick">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ck">
        <color auto="1"/>
      </top>
      <bottom style="thin">
        <color indexed="64"/>
      </bottom>
      <diagonal/>
    </border>
    <border>
      <left/>
      <right/>
      <top style="thick">
        <color auto="1"/>
      </top>
      <bottom style="thin">
        <color indexed="64"/>
      </bottom>
      <diagonal/>
    </border>
    <border>
      <left style="thin">
        <color auto="1"/>
      </left>
      <right/>
      <top style="thick">
        <color auto="1"/>
      </top>
      <bottom style="thin">
        <color indexed="64"/>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thick">
        <color auto="1"/>
      </right>
      <top/>
      <bottom/>
      <diagonal/>
    </border>
    <border>
      <left/>
      <right style="thick">
        <color auto="1"/>
      </right>
      <top/>
      <bottom style="thick">
        <color indexed="64"/>
      </bottom>
      <diagonal/>
    </border>
    <border diagonalDown="1">
      <left style="thick">
        <color auto="1"/>
      </left>
      <right/>
      <top style="thick">
        <color indexed="64"/>
      </top>
      <bottom/>
      <diagonal style="dotted">
        <color auto="1"/>
      </diagonal>
    </border>
    <border diagonalDown="1">
      <left/>
      <right/>
      <top style="thick">
        <color indexed="64"/>
      </top>
      <bottom/>
      <diagonal style="dotted">
        <color auto="1"/>
      </diagonal>
    </border>
    <border diagonalDown="1">
      <left/>
      <right style="thick">
        <color auto="1"/>
      </right>
      <top style="thick">
        <color indexed="64"/>
      </top>
      <bottom/>
      <diagonal style="dotted">
        <color auto="1"/>
      </diagonal>
    </border>
    <border>
      <left style="dotted">
        <color indexed="64"/>
      </left>
      <right style="dotted">
        <color indexed="64"/>
      </right>
      <top style="thick">
        <color indexed="64"/>
      </top>
      <bottom/>
      <diagonal/>
    </border>
    <border>
      <left/>
      <right style="dotted">
        <color indexed="64"/>
      </right>
      <top style="thick">
        <color indexed="64"/>
      </top>
      <bottom/>
      <diagonal/>
    </border>
    <border>
      <left style="dotted">
        <color indexed="64"/>
      </left>
      <right style="thick">
        <color auto="1"/>
      </right>
      <top style="thick">
        <color indexed="64"/>
      </top>
      <bottom/>
      <diagonal/>
    </border>
    <border diagonalDown="1">
      <left style="thick">
        <color auto="1"/>
      </left>
      <right/>
      <top/>
      <bottom/>
      <diagonal style="dotted">
        <color auto="1"/>
      </diagonal>
    </border>
    <border diagonalDown="1">
      <left/>
      <right/>
      <top/>
      <bottom/>
      <diagonal style="dotted">
        <color auto="1"/>
      </diagonal>
    </border>
    <border diagonalDown="1">
      <left/>
      <right style="thick">
        <color auto="1"/>
      </right>
      <top/>
      <bottom/>
      <diagonal style="dotted">
        <color auto="1"/>
      </diagonal>
    </border>
    <border>
      <left style="dotted">
        <color indexed="64"/>
      </left>
      <right style="dotted">
        <color indexed="64"/>
      </right>
      <top/>
      <bottom/>
      <diagonal/>
    </border>
    <border>
      <left/>
      <right style="dotted">
        <color indexed="64"/>
      </right>
      <top/>
      <bottom/>
      <diagonal/>
    </border>
    <border>
      <left style="dotted">
        <color indexed="64"/>
      </left>
      <right style="thick">
        <color auto="1"/>
      </right>
      <top/>
      <bottom/>
      <diagonal/>
    </border>
    <border diagonalDown="1">
      <left style="thick">
        <color auto="1"/>
      </left>
      <right/>
      <top/>
      <bottom style="thick">
        <color indexed="64"/>
      </bottom>
      <diagonal style="dotted">
        <color auto="1"/>
      </diagonal>
    </border>
    <border diagonalDown="1">
      <left/>
      <right/>
      <top/>
      <bottom style="thick">
        <color indexed="64"/>
      </bottom>
      <diagonal style="dotted">
        <color auto="1"/>
      </diagonal>
    </border>
    <border diagonalDown="1">
      <left/>
      <right style="thick">
        <color auto="1"/>
      </right>
      <top/>
      <bottom style="thick">
        <color indexed="64"/>
      </bottom>
      <diagonal style="dotted">
        <color auto="1"/>
      </diagonal>
    </border>
    <border>
      <left style="dotted">
        <color indexed="64"/>
      </left>
      <right style="dotted">
        <color indexed="64"/>
      </right>
      <top/>
      <bottom style="thick">
        <color indexed="64"/>
      </bottom>
      <diagonal/>
    </border>
    <border>
      <left/>
      <right style="dotted">
        <color indexed="64"/>
      </right>
      <top/>
      <bottom style="thick">
        <color indexed="64"/>
      </bottom>
      <diagonal/>
    </border>
    <border>
      <left style="dotted">
        <color indexed="64"/>
      </left>
      <right style="thick">
        <color auto="1"/>
      </right>
      <top/>
      <bottom style="thick">
        <color indexed="64"/>
      </bottom>
      <diagonal/>
    </border>
    <border>
      <left style="thick">
        <color auto="1"/>
      </left>
      <right/>
      <top style="thick">
        <color indexed="64"/>
      </top>
      <bottom style="dashed">
        <color auto="1"/>
      </bottom>
      <diagonal/>
    </border>
    <border>
      <left/>
      <right/>
      <top style="thick">
        <color indexed="64"/>
      </top>
      <bottom style="dashed">
        <color auto="1"/>
      </bottom>
      <diagonal/>
    </border>
    <border>
      <left/>
      <right style="thick">
        <color auto="1"/>
      </right>
      <top style="thick">
        <color indexed="64"/>
      </top>
      <bottom style="dashed">
        <color auto="1"/>
      </bottom>
      <diagonal/>
    </border>
    <border>
      <left style="thick">
        <color auto="1"/>
      </left>
      <right/>
      <top style="dashed">
        <color auto="1"/>
      </top>
      <bottom style="dashed">
        <color auto="1"/>
      </bottom>
      <diagonal/>
    </border>
    <border>
      <left/>
      <right/>
      <top style="dashed">
        <color auto="1"/>
      </top>
      <bottom style="dashed">
        <color auto="1"/>
      </bottom>
      <diagonal/>
    </border>
    <border>
      <left/>
      <right style="thick">
        <color auto="1"/>
      </right>
      <top style="dashed">
        <color auto="1"/>
      </top>
      <bottom style="dashed">
        <color auto="1"/>
      </bottom>
      <diagonal/>
    </border>
    <border>
      <left style="thick">
        <color auto="1"/>
      </left>
      <right/>
      <top/>
      <bottom style="dashed">
        <color auto="1"/>
      </bottom>
      <diagonal/>
    </border>
    <border>
      <left/>
      <right/>
      <top/>
      <bottom style="dashed">
        <color auto="1"/>
      </bottom>
      <diagonal/>
    </border>
    <border>
      <left/>
      <right style="thin">
        <color auto="1"/>
      </right>
      <top/>
      <bottom style="dashed">
        <color auto="1"/>
      </bottom>
      <diagonal/>
    </border>
    <border>
      <left/>
      <right style="thick">
        <color auto="1"/>
      </right>
      <top/>
      <bottom style="dashed">
        <color auto="1"/>
      </bottom>
      <diagonal/>
    </border>
    <border>
      <left style="thick">
        <color auto="1"/>
      </left>
      <right/>
      <top style="dashed">
        <color auto="1"/>
      </top>
      <bottom style="thick">
        <color auto="1"/>
      </bottom>
      <diagonal/>
    </border>
    <border>
      <left/>
      <right/>
      <top style="dashed">
        <color auto="1"/>
      </top>
      <bottom style="thick">
        <color auto="1"/>
      </bottom>
      <diagonal/>
    </border>
    <border>
      <left/>
      <right style="thick">
        <color auto="1"/>
      </right>
      <top style="dashed">
        <color indexed="64"/>
      </top>
      <bottom style="thick">
        <color indexed="64"/>
      </bottom>
      <diagonal/>
    </border>
    <border>
      <left style="thin">
        <color auto="1"/>
      </left>
      <right/>
      <top/>
      <bottom style="dashed">
        <color auto="1"/>
      </bottom>
      <diagonal/>
    </border>
    <border>
      <left/>
      <right style="medium">
        <color auto="1"/>
      </right>
      <top/>
      <bottom style="thick">
        <color auto="1"/>
      </bottom>
      <diagonal/>
    </border>
    <border diagonalDown="1">
      <left/>
      <right style="medium">
        <color auto="1"/>
      </right>
      <top style="thick">
        <color indexed="64"/>
      </top>
      <bottom/>
      <diagonal style="dotted">
        <color auto="1"/>
      </diagonal>
    </border>
    <border diagonalDown="1">
      <left/>
      <right style="medium">
        <color auto="1"/>
      </right>
      <top/>
      <bottom/>
      <diagonal style="dotted">
        <color auto="1"/>
      </diagonal>
    </border>
    <border diagonalDown="1">
      <left/>
      <right style="medium">
        <color auto="1"/>
      </right>
      <top/>
      <bottom style="thick">
        <color indexed="64"/>
      </bottom>
      <diagonal style="dotted">
        <color auto="1"/>
      </diagonal>
    </border>
    <border>
      <left/>
      <right style="medium">
        <color auto="1"/>
      </right>
      <top style="thick">
        <color indexed="64"/>
      </top>
      <bottom style="dashed">
        <color auto="1"/>
      </bottom>
      <diagonal/>
    </border>
    <border>
      <left/>
      <right style="medium">
        <color auto="1"/>
      </right>
      <top style="dashed">
        <color auto="1"/>
      </top>
      <bottom style="dashed">
        <color auto="1"/>
      </bottom>
      <diagonal/>
    </border>
    <border>
      <left/>
      <right style="medium">
        <color auto="1"/>
      </right>
      <top/>
      <bottom style="dashed">
        <color auto="1"/>
      </bottom>
      <diagonal/>
    </border>
    <border>
      <left/>
      <right style="medium">
        <color auto="1"/>
      </right>
      <top style="dashed">
        <color auto="1"/>
      </top>
      <bottom style="thick">
        <color auto="1"/>
      </bottom>
      <diagonal/>
    </border>
    <border>
      <left/>
      <right style="medium">
        <color auto="1"/>
      </right>
      <top style="thick">
        <color indexed="64"/>
      </top>
      <bottom/>
      <diagonal/>
    </border>
    <border>
      <left/>
      <right style="medium">
        <color auto="1"/>
      </right>
      <top/>
      <bottom/>
      <diagonal/>
    </border>
    <border>
      <left/>
      <right style="thick">
        <color auto="1"/>
      </right>
      <top/>
      <bottom style="medium">
        <color indexed="64"/>
      </bottom>
      <diagonal/>
    </border>
    <border diagonalDown="1">
      <left style="thick">
        <color auto="1"/>
      </left>
      <right/>
      <top/>
      <bottom style="medium">
        <color indexed="64"/>
      </bottom>
      <diagonal style="dotted">
        <color auto="1"/>
      </diagonal>
    </border>
    <border diagonalDown="1">
      <left/>
      <right/>
      <top/>
      <bottom style="medium">
        <color indexed="64"/>
      </bottom>
      <diagonal style="dotted">
        <color auto="1"/>
      </diagonal>
    </border>
    <border diagonalDown="1">
      <left/>
      <right style="medium">
        <color auto="1"/>
      </right>
      <top/>
      <bottom style="medium">
        <color indexed="64"/>
      </bottom>
      <diagonal style="dotted">
        <color auto="1"/>
      </diagonal>
    </border>
    <border diagonalDown="1">
      <left/>
      <right style="thick">
        <color auto="1"/>
      </right>
      <top/>
      <bottom style="medium">
        <color indexed="64"/>
      </bottom>
      <diagonal style="dotted">
        <color auto="1"/>
      </diagonal>
    </border>
    <border>
      <left/>
      <right/>
      <top/>
      <bottom style="medium">
        <color indexed="64"/>
      </bottom>
      <diagonal/>
    </border>
    <border>
      <left style="dotted">
        <color indexed="64"/>
      </left>
      <right style="dotted">
        <color indexed="64"/>
      </right>
      <top/>
      <bottom style="medium">
        <color indexed="64"/>
      </bottom>
      <diagonal/>
    </border>
    <border>
      <left/>
      <right style="medium">
        <color auto="1"/>
      </right>
      <top/>
      <bottom style="medium">
        <color indexed="64"/>
      </bottom>
      <diagonal/>
    </border>
    <border>
      <left/>
      <right style="dotted">
        <color indexed="64"/>
      </right>
      <top/>
      <bottom style="medium">
        <color indexed="64"/>
      </bottom>
      <diagonal/>
    </border>
    <border>
      <left style="dotted">
        <color indexed="64"/>
      </left>
      <right style="thick">
        <color auto="1"/>
      </right>
      <top/>
      <bottom style="medium">
        <color indexed="64"/>
      </bottom>
      <diagonal/>
    </border>
    <border>
      <left style="thick">
        <color auto="1"/>
      </left>
      <right/>
      <top/>
      <bottom style="medium">
        <color indexed="64"/>
      </bottom>
      <diagonal/>
    </border>
    <border>
      <left style="thick">
        <color auto="1"/>
      </left>
      <right/>
      <top style="dashed">
        <color auto="1"/>
      </top>
      <bottom style="dotted">
        <color auto="1"/>
      </bottom>
      <diagonal/>
    </border>
    <border>
      <left/>
      <right/>
      <top style="dashed">
        <color auto="1"/>
      </top>
      <bottom style="dotted">
        <color auto="1"/>
      </bottom>
      <diagonal/>
    </border>
    <border>
      <left/>
      <right style="medium">
        <color auto="1"/>
      </right>
      <top style="dashed">
        <color auto="1"/>
      </top>
      <bottom style="dotted">
        <color auto="1"/>
      </bottom>
      <diagonal/>
    </border>
    <border>
      <left/>
      <right style="thick">
        <color auto="1"/>
      </right>
      <top style="dash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xf numFmtId="9" fontId="8" fillId="0" borderId="0" applyFont="0" applyFill="0" applyBorder="0" applyAlignment="0" applyProtection="0"/>
    <xf numFmtId="0" fontId="16" fillId="0" borderId="0" applyNumberFormat="0" applyFill="0" applyBorder="0" applyAlignment="0" applyProtection="0"/>
  </cellStyleXfs>
  <cellXfs count="390">
    <xf numFmtId="0" fontId="0" fillId="0" borderId="0" xfId="0"/>
    <xf numFmtId="0" fontId="0" fillId="0" borderId="0" xfId="0" quotePrefix="1"/>
    <xf numFmtId="0" fontId="0" fillId="0" borderId="0" xfId="0" applyBorder="1"/>
    <xf numFmtId="0" fontId="0" fillId="0" borderId="4" xfId="0" applyBorder="1"/>
    <xf numFmtId="0" fontId="0" fillId="0" borderId="5" xfId="0" applyBorder="1"/>
    <xf numFmtId="0" fontId="2" fillId="0" borderId="4" xfId="0" applyFont="1" applyBorder="1"/>
    <xf numFmtId="0" fontId="2" fillId="0" borderId="0" xfId="0" applyFont="1" applyBorder="1"/>
    <xf numFmtId="0" fontId="2" fillId="0" borderId="5" xfId="0" applyFont="1" applyBorder="1"/>
    <xf numFmtId="0" fontId="1" fillId="0" borderId="7" xfId="0" applyFont="1" applyBorder="1"/>
    <xf numFmtId="0" fontId="0" fillId="0" borderId="7" xfId="0" applyBorder="1"/>
    <xf numFmtId="0" fontId="0" fillId="0" borderId="8" xfId="0" applyBorder="1" applyAlignment="1">
      <alignment horizontal="right"/>
    </xf>
    <xf numFmtId="0" fontId="0" fillId="0" borderId="7" xfId="0" applyBorder="1" applyAlignment="1">
      <alignment horizontal="right"/>
    </xf>
    <xf numFmtId="0" fontId="0" fillId="0" borderId="6" xfId="0" applyBorder="1" applyAlignment="1"/>
    <xf numFmtId="0" fontId="0" fillId="0" borderId="10" xfId="0" applyBorder="1"/>
    <xf numFmtId="0" fontId="0" fillId="0" borderId="11" xfId="0" applyBorder="1"/>
    <xf numFmtId="0" fontId="0" fillId="0" borderId="9" xfId="0" applyBorder="1"/>
    <xf numFmtId="0" fontId="0" fillId="0" borderId="0" xfId="0" applyAlignment="1">
      <alignment vertical="top"/>
    </xf>
    <xf numFmtId="0" fontId="1" fillId="0" borderId="0" xfId="0" applyFont="1" applyAlignment="1">
      <alignment vertical="top"/>
    </xf>
    <xf numFmtId="0" fontId="0" fillId="0" borderId="0" xfId="0" applyFill="1" applyBorder="1"/>
    <xf numFmtId="0" fontId="1" fillId="2" borderId="4" xfId="0" applyFont="1" applyFill="1" applyBorder="1"/>
    <xf numFmtId="0" fontId="0" fillId="0" borderId="13" xfId="0" applyBorder="1"/>
    <xf numFmtId="0" fontId="0" fillId="0" borderId="14" xfId="0" applyBorder="1"/>
    <xf numFmtId="0" fontId="0" fillId="0" borderId="12" xfId="0" applyBorder="1"/>
    <xf numFmtId="0" fontId="0" fillId="0" borderId="15" xfId="0" applyBorder="1"/>
    <xf numFmtId="0" fontId="0" fillId="0" borderId="16" xfId="0" applyBorder="1"/>
    <xf numFmtId="0" fontId="0" fillId="0" borderId="17" xfId="0" applyBorder="1"/>
    <xf numFmtId="0" fontId="0" fillId="0" borderId="19" xfId="0" applyBorder="1"/>
    <xf numFmtId="0" fontId="0" fillId="0" borderId="20" xfId="0" applyBorder="1"/>
    <xf numFmtId="0" fontId="0" fillId="0" borderId="18" xfId="0" applyBorder="1"/>
    <xf numFmtId="0" fontId="0" fillId="0" borderId="2" xfId="0" applyBorder="1"/>
    <xf numFmtId="0" fontId="0" fillId="0" borderId="1" xfId="0" applyBorder="1"/>
    <xf numFmtId="0" fontId="0" fillId="0" borderId="3" xfId="0" applyBorder="1"/>
    <xf numFmtId="0" fontId="0" fillId="0" borderId="1" xfId="0" applyFont="1" applyBorder="1"/>
    <xf numFmtId="0" fontId="2" fillId="0" borderId="11" xfId="0" applyFont="1" applyBorder="1"/>
    <xf numFmtId="0" fontId="2" fillId="0" borderId="10" xfId="0" applyFont="1" applyBorder="1"/>
    <xf numFmtId="0" fontId="2" fillId="0" borderId="9" xfId="0" applyFont="1" applyBorder="1"/>
    <xf numFmtId="0" fontId="2" fillId="0" borderId="8" xfId="0" applyFont="1" applyBorder="1"/>
    <xf numFmtId="0" fontId="2" fillId="0" borderId="7" xfId="0" applyFont="1" applyBorder="1"/>
    <xf numFmtId="0" fontId="2" fillId="0" borderId="6" xfId="0" applyFont="1" applyBorder="1"/>
    <xf numFmtId="0" fontId="0" fillId="0" borderId="8" xfId="0" applyBorder="1"/>
    <xf numFmtId="0" fontId="0" fillId="0" borderId="6" xfId="0" applyBorder="1"/>
    <xf numFmtId="0" fontId="1" fillId="0" borderId="7" xfId="0" applyFont="1" applyBorder="1" applyAlignment="1">
      <alignment vertical="top"/>
    </xf>
    <xf numFmtId="0" fontId="1" fillId="0" borderId="13" xfId="0" applyFont="1" applyBorder="1" applyAlignment="1">
      <alignment vertical="top"/>
    </xf>
    <xf numFmtId="0" fontId="1" fillId="0" borderId="19" xfId="0" applyFont="1" applyBorder="1" applyAlignment="1">
      <alignment vertical="top"/>
    </xf>
    <xf numFmtId="0" fontId="1" fillId="2" borderId="0" xfId="0" applyFont="1" applyFill="1" applyBorder="1"/>
    <xf numFmtId="0" fontId="0" fillId="0" borderId="0" xfId="0" applyFont="1" applyFill="1" applyBorder="1"/>
    <xf numFmtId="0" fontId="0" fillId="0" borderId="15" xfId="0" applyFill="1" applyBorder="1"/>
    <xf numFmtId="0" fontId="0" fillId="0" borderId="2" xfId="0" applyFill="1" applyBorder="1"/>
    <xf numFmtId="0" fontId="1" fillId="2" borderId="11" xfId="0" applyFont="1" applyFill="1" applyBorder="1"/>
    <xf numFmtId="0" fontId="1" fillId="2" borderId="10" xfId="0" applyFont="1" applyFill="1" applyBorder="1"/>
    <xf numFmtId="0" fontId="1" fillId="0" borderId="0" xfId="0" applyFont="1" applyBorder="1" applyAlignment="1">
      <alignment vertical="top"/>
    </xf>
    <xf numFmtId="0" fontId="6" fillId="0" borderId="4" xfId="0" applyFont="1" applyBorder="1"/>
    <xf numFmtId="0" fontId="6" fillId="0" borderId="0" xfId="0" applyFont="1" applyBorder="1"/>
    <xf numFmtId="0" fontId="6" fillId="0" borderId="5" xfId="0" applyFont="1" applyBorder="1"/>
    <xf numFmtId="0" fontId="6" fillId="0" borderId="1" xfId="0" applyFont="1" applyBorder="1"/>
    <xf numFmtId="0" fontId="6" fillId="0" borderId="2" xfId="0" applyFont="1" applyBorder="1"/>
    <xf numFmtId="0" fontId="6" fillId="0" borderId="3" xfId="0" applyFont="1" applyBorder="1"/>
    <xf numFmtId="0" fontId="6" fillId="0" borderId="16" xfId="0" applyFont="1" applyBorder="1"/>
    <xf numFmtId="0" fontId="6" fillId="0" borderId="15" xfId="0" applyFont="1" applyBorder="1"/>
    <xf numFmtId="0" fontId="6" fillId="0" borderId="17" xfId="0" applyFont="1" applyBorder="1"/>
    <xf numFmtId="0" fontId="6" fillId="0" borderId="11" xfId="0" applyFont="1" applyBorder="1"/>
    <xf numFmtId="0" fontId="6" fillId="0" borderId="10" xfId="0" applyFont="1" applyBorder="1"/>
    <xf numFmtId="0" fontId="6" fillId="0" borderId="9" xfId="0" applyFont="1" applyBorder="1"/>
    <xf numFmtId="0" fontId="6" fillId="0" borderId="20" xfId="0" applyFont="1" applyBorder="1"/>
    <xf numFmtId="0" fontId="6" fillId="0" borderId="19" xfId="0" applyFont="1" applyBorder="1"/>
    <xf numFmtId="0" fontId="6" fillId="0" borderId="18" xfId="0" applyFont="1" applyBorder="1"/>
    <xf numFmtId="0" fontId="6" fillId="0" borderId="14" xfId="0" applyFont="1" applyBorder="1"/>
    <xf numFmtId="0" fontId="6" fillId="0" borderId="13" xfId="0" applyFont="1" applyBorder="1"/>
    <xf numFmtId="0" fontId="6" fillId="0" borderId="12" xfId="0" applyFont="1" applyBorder="1"/>
    <xf numFmtId="0" fontId="6" fillId="0" borderId="8" xfId="0" applyFont="1" applyBorder="1"/>
    <xf numFmtId="0" fontId="6" fillId="0" borderId="7" xfId="0" applyFont="1" applyBorder="1"/>
    <xf numFmtId="0" fontId="6" fillId="0" borderId="6" xfId="0" applyFont="1" applyBorder="1"/>
    <xf numFmtId="0" fontId="1" fillId="3" borderId="7" xfId="0" applyFont="1" applyFill="1" applyBorder="1"/>
    <xf numFmtId="0" fontId="0" fillId="0" borderId="10" xfId="0" applyFont="1" applyFill="1" applyBorder="1"/>
    <xf numFmtId="0" fontId="5" fillId="2" borderId="0" xfId="0" applyFont="1" applyFill="1" applyBorder="1"/>
    <xf numFmtId="0" fontId="6" fillId="4" borderId="0" xfId="0" applyFont="1" applyFill="1" applyBorder="1"/>
    <xf numFmtId="0" fontId="1" fillId="0" borderId="0" xfId="0" applyFont="1" applyBorder="1" applyAlignment="1">
      <alignment vertical="top"/>
    </xf>
    <xf numFmtId="0" fontId="1" fillId="0" borderId="7" xfId="0" applyFont="1" applyBorder="1" applyAlignment="1">
      <alignment vertical="top"/>
    </xf>
    <xf numFmtId="0" fontId="3" fillId="0" borderId="0" xfId="0" applyFont="1" applyAlignment="1"/>
    <xf numFmtId="0" fontId="7" fillId="0" borderId="0" xfId="0" applyFont="1"/>
    <xf numFmtId="0" fontId="9" fillId="0" borderId="0" xfId="0" applyFont="1"/>
    <xf numFmtId="0" fontId="11" fillId="0" borderId="0" xfId="0" applyFont="1"/>
    <xf numFmtId="0" fontId="11" fillId="0" borderId="0" xfId="0" applyFont="1" applyAlignment="1">
      <alignment horizontal="right"/>
    </xf>
    <xf numFmtId="0" fontId="12" fillId="0" borderId="0" xfId="0" applyFont="1"/>
    <xf numFmtId="164" fontId="12" fillId="0" borderId="0" xfId="0" applyNumberFormat="1" applyFont="1"/>
    <xf numFmtId="0" fontId="11" fillId="0" borderId="0" xfId="0" quotePrefix="1" applyFont="1"/>
    <xf numFmtId="0" fontId="12" fillId="0" borderId="10" xfId="0" applyFont="1" applyBorder="1"/>
    <xf numFmtId="0" fontId="12" fillId="0" borderId="10" xfId="0" applyFont="1" applyBorder="1" applyAlignment="1">
      <alignment horizontal="right"/>
    </xf>
    <xf numFmtId="0" fontId="11" fillId="0" borderId="10" xfId="0" applyFont="1" applyBorder="1"/>
    <xf numFmtId="0" fontId="11" fillId="0" borderId="0" xfId="0" applyFont="1" applyBorder="1"/>
    <xf numFmtId="0" fontId="11" fillId="0" borderId="0" xfId="0" quotePrefix="1" applyFont="1" applyAlignment="1"/>
    <xf numFmtId="0" fontId="0" fillId="0" borderId="0" xfId="0" quotePrefix="1" applyBorder="1"/>
    <xf numFmtId="0" fontId="9" fillId="0" borderId="0" xfId="0" applyFont="1" applyAlignment="1">
      <alignment horizontal="center"/>
    </xf>
    <xf numFmtId="0" fontId="9" fillId="0" borderId="10" xfId="0" applyFont="1" applyBorder="1"/>
    <xf numFmtId="0" fontId="10" fillId="0" borderId="10" xfId="0" applyFont="1" applyBorder="1"/>
    <xf numFmtId="0" fontId="12" fillId="0" borderId="0" xfId="0" applyFont="1" applyAlignment="1">
      <alignment horizontal="center"/>
    </xf>
    <xf numFmtId="0" fontId="17" fillId="0" borderId="0" xfId="2" applyFont="1"/>
    <xf numFmtId="0" fontId="9" fillId="0" borderId="0" xfId="0" applyFont="1" applyBorder="1"/>
    <xf numFmtId="0" fontId="9" fillId="0" borderId="2" xfId="0" applyFont="1" applyBorder="1"/>
    <xf numFmtId="0" fontId="3" fillId="0" borderId="0" xfId="0" applyFont="1"/>
    <xf numFmtId="3" fontId="11" fillId="0" borderId="0" xfId="0" applyNumberFormat="1" applyFont="1"/>
    <xf numFmtId="3" fontId="11" fillId="0" borderId="10" xfId="0" applyNumberFormat="1" applyFont="1" applyBorder="1"/>
    <xf numFmtId="0" fontId="17" fillId="0" borderId="0" xfId="2" applyFont="1"/>
    <xf numFmtId="0" fontId="11" fillId="0" borderId="0" xfId="0" quotePrefix="1" applyFont="1" applyBorder="1"/>
    <xf numFmtId="3" fontId="12" fillId="0" borderId="0" xfId="0" applyNumberFormat="1" applyFont="1" applyBorder="1"/>
    <xf numFmtId="3" fontId="11" fillId="0" borderId="0" xfId="0" applyNumberFormat="1" applyFont="1" applyBorder="1"/>
    <xf numFmtId="3" fontId="12" fillId="0" borderId="10" xfId="0" applyNumberFormat="1" applyFont="1" applyBorder="1"/>
    <xf numFmtId="0" fontId="9" fillId="0" borderId="1" xfId="0" applyFont="1" applyBorder="1"/>
    <xf numFmtId="0" fontId="9" fillId="0" borderId="3" xfId="0" applyFont="1" applyBorder="1"/>
    <xf numFmtId="0" fontId="9" fillId="0" borderId="4" xfId="0" applyFont="1" applyBorder="1"/>
    <xf numFmtId="0" fontId="9" fillId="0" borderId="5" xfId="0" applyFont="1" applyBorder="1"/>
    <xf numFmtId="0" fontId="9" fillId="0" borderId="11" xfId="0" applyFont="1" applyBorder="1"/>
    <xf numFmtId="0" fontId="9" fillId="0" borderId="9" xfId="0" applyFont="1" applyBorder="1"/>
    <xf numFmtId="0" fontId="9" fillId="0" borderId="10" xfId="0" applyFont="1" applyBorder="1" applyAlignment="1"/>
    <xf numFmtId="0" fontId="10" fillId="0" borderId="3" xfId="0" applyFont="1" applyBorder="1"/>
    <xf numFmtId="0" fontId="10" fillId="0" borderId="5" xfId="0" applyFont="1" applyBorder="1"/>
    <xf numFmtId="0" fontId="9" fillId="0" borderId="5" xfId="0" quotePrefix="1" applyFont="1" applyBorder="1"/>
    <xf numFmtId="0" fontId="19" fillId="0" borderId="2" xfId="0" applyFont="1" applyBorder="1"/>
    <xf numFmtId="0" fontId="19" fillId="0" borderId="0" xfId="0" applyFont="1" applyBorder="1"/>
    <xf numFmtId="0" fontId="19" fillId="0" borderId="10" xfId="0" applyFont="1" applyBorder="1"/>
    <xf numFmtId="0" fontId="20" fillId="0" borderId="0" xfId="0" applyFont="1"/>
    <xf numFmtId="0" fontId="20" fillId="0" borderId="2" xfId="0" applyFont="1" applyBorder="1"/>
    <xf numFmtId="0" fontId="20" fillId="0" borderId="0" xfId="0" applyFont="1" applyBorder="1"/>
    <xf numFmtId="0" fontId="20" fillId="0" borderId="10" xfId="0" applyFont="1" applyBorder="1"/>
    <xf numFmtId="9" fontId="20" fillId="0" borderId="2" xfId="1" applyFont="1" applyBorder="1"/>
    <xf numFmtId="9" fontId="20" fillId="0" borderId="0" xfId="1" applyFont="1" applyBorder="1"/>
    <xf numFmtId="0" fontId="9" fillId="0" borderId="10" xfId="0" applyFont="1" applyBorder="1" applyAlignment="1">
      <alignment horizontal="right"/>
    </xf>
    <xf numFmtId="0" fontId="10" fillId="0" borderId="11" xfId="0" applyFont="1" applyBorder="1"/>
    <xf numFmtId="0" fontId="10" fillId="0" borderId="9" xfId="0" applyFont="1" applyBorder="1"/>
    <xf numFmtId="0" fontId="9" fillId="3" borderId="3" xfId="0" applyFont="1" applyFill="1" applyBorder="1"/>
    <xf numFmtId="0" fontId="9" fillId="3" borderId="5" xfId="0" applyFont="1" applyFill="1" applyBorder="1"/>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20" xfId="0" applyFont="1" applyBorder="1" applyAlignment="1">
      <alignment horizontal="right"/>
    </xf>
    <xf numFmtId="0" fontId="9" fillId="0" borderId="19" xfId="0" applyFont="1" applyBorder="1" applyAlignment="1">
      <alignment horizontal="right"/>
    </xf>
    <xf numFmtId="0" fontId="9" fillId="0" borderId="18" xfId="0" applyFont="1" applyBorder="1" applyAlignment="1">
      <alignment horizontal="right"/>
    </xf>
    <xf numFmtId="0" fontId="9" fillId="0" borderId="11" xfId="0" applyFont="1" applyBorder="1" applyAlignment="1">
      <alignment horizontal="right"/>
    </xf>
    <xf numFmtId="0" fontId="9" fillId="0" borderId="9" xfId="0" applyFont="1" applyBorder="1" applyAlignment="1">
      <alignment horizontal="right"/>
    </xf>
    <xf numFmtId="0" fontId="20" fillId="0" borderId="1" xfId="0" applyFont="1" applyBorder="1"/>
    <xf numFmtId="164" fontId="20" fillId="0" borderId="1" xfId="1" applyNumberFormat="1" applyFont="1" applyBorder="1"/>
    <xf numFmtId="0" fontId="20" fillId="0" borderId="3" xfId="0" applyFont="1" applyBorder="1"/>
    <xf numFmtId="0" fontId="20" fillId="0" borderId="4" xfId="0" applyFont="1" applyBorder="1"/>
    <xf numFmtId="164" fontId="20" fillId="0" borderId="4" xfId="1" applyNumberFormat="1" applyFont="1" applyBorder="1"/>
    <xf numFmtId="0" fontId="20" fillId="0" borderId="5" xfId="0" applyFont="1" applyBorder="1"/>
    <xf numFmtId="0" fontId="20" fillId="0" borderId="11" xfId="0" applyFont="1" applyBorder="1"/>
    <xf numFmtId="164" fontId="20" fillId="0" borderId="11" xfId="1" applyNumberFormat="1" applyFont="1" applyBorder="1"/>
    <xf numFmtId="0" fontId="20" fillId="0" borderId="9" xfId="0" applyFont="1" applyBorder="1"/>
    <xf numFmtId="164" fontId="18" fillId="0" borderId="2" xfId="0" applyNumberFormat="1" applyFont="1" applyBorder="1"/>
    <xf numFmtId="164" fontId="18" fillId="0" borderId="0" xfId="0" applyNumberFormat="1" applyFont="1" applyBorder="1"/>
    <xf numFmtId="0" fontId="20" fillId="0" borderId="20" xfId="0" applyFont="1" applyBorder="1" applyAlignment="1">
      <alignment horizontal="right"/>
    </xf>
    <xf numFmtId="0" fontId="20" fillId="0" borderId="19" xfId="0" applyFont="1" applyBorder="1" applyAlignment="1">
      <alignment horizontal="right"/>
    </xf>
    <xf numFmtId="0" fontId="20" fillId="0" borderId="18" xfId="0" applyFont="1" applyBorder="1" applyAlignment="1">
      <alignment horizontal="right"/>
    </xf>
    <xf numFmtId="164" fontId="20" fillId="0" borderId="11" xfId="0" applyNumberFormat="1" applyFont="1" applyBorder="1"/>
    <xf numFmtId="164" fontId="20" fillId="0" borderId="10" xfId="0" applyNumberFormat="1" applyFont="1" applyBorder="1"/>
    <xf numFmtId="164" fontId="20" fillId="0" borderId="1" xfId="0" applyNumberFormat="1" applyFont="1" applyBorder="1"/>
    <xf numFmtId="164" fontId="20" fillId="0" borderId="2" xfId="0" applyNumberFormat="1" applyFont="1" applyBorder="1"/>
    <xf numFmtId="164" fontId="20" fillId="0" borderId="3" xfId="0" applyNumberFormat="1" applyFont="1" applyBorder="1"/>
    <xf numFmtId="0" fontId="9" fillId="0" borderId="0" xfId="0" applyFont="1" applyBorder="1" applyAlignment="1">
      <alignment horizontal="center"/>
    </xf>
    <xf numFmtId="164" fontId="20" fillId="0" borderId="9" xfId="0" applyNumberFormat="1" applyFont="1" applyBorder="1"/>
    <xf numFmtId="164" fontId="18" fillId="0" borderId="11" xfId="0" applyNumberFormat="1" applyFont="1" applyBorder="1"/>
    <xf numFmtId="164" fontId="18" fillId="0" borderId="10" xfId="0" applyNumberFormat="1" applyFont="1" applyBorder="1"/>
    <xf numFmtId="164" fontId="18" fillId="0" borderId="9" xfId="0" applyNumberFormat="1" applyFont="1" applyBorder="1"/>
    <xf numFmtId="0" fontId="9" fillId="0" borderId="10" xfId="0" applyFont="1" applyBorder="1" applyAlignment="1">
      <alignment horizontal="center"/>
    </xf>
    <xf numFmtId="0" fontId="10" fillId="0" borderId="21" xfId="0" applyFont="1" applyBorder="1"/>
    <xf numFmtId="0" fontId="9" fillId="0" borderId="21" xfId="0" applyFont="1" applyBorder="1"/>
    <xf numFmtId="0" fontId="9" fillId="0" borderId="22" xfId="0" applyFont="1" applyBorder="1"/>
    <xf numFmtId="0" fontId="9" fillId="2" borderId="21" xfId="0" applyFont="1" applyFill="1" applyBorder="1"/>
    <xf numFmtId="0" fontId="9" fillId="5" borderId="21" xfId="0" applyFont="1" applyFill="1" applyBorder="1"/>
    <xf numFmtId="0" fontId="9" fillId="0" borderId="49" xfId="0" applyFont="1" applyBorder="1"/>
    <xf numFmtId="0" fontId="9" fillId="0" borderId="48" xfId="0" applyFont="1" applyBorder="1"/>
    <xf numFmtId="0" fontId="19" fillId="0" borderId="4" xfId="0" applyFont="1" applyBorder="1"/>
    <xf numFmtId="0" fontId="19" fillId="0" borderId="11" xfId="0" applyFont="1" applyBorder="1"/>
    <xf numFmtId="0" fontId="19" fillId="0" borderId="1" xfId="0" applyFont="1" applyBorder="1"/>
    <xf numFmtId="0" fontId="19" fillId="0" borderId="54" xfId="0" applyFont="1" applyBorder="1"/>
    <xf numFmtId="0" fontId="1" fillId="2" borderId="1" xfId="0" applyFont="1" applyFill="1" applyBorder="1"/>
    <xf numFmtId="0" fontId="1" fillId="2" borderId="2" xfId="0" applyFont="1" applyFill="1" applyBorder="1"/>
    <xf numFmtId="0" fontId="22" fillId="0" borderId="2" xfId="0" applyFont="1" applyBorder="1"/>
    <xf numFmtId="0" fontId="22" fillId="0" borderId="0" xfId="0" applyFont="1" applyBorder="1"/>
    <xf numFmtId="0" fontId="9" fillId="0" borderId="65" xfId="0" applyFont="1" applyBorder="1"/>
    <xf numFmtId="0" fontId="9" fillId="0" borderId="7" xfId="0" applyFont="1" applyBorder="1" applyAlignment="1">
      <alignment horizontal="center"/>
    </xf>
    <xf numFmtId="0" fontId="9" fillId="0" borderId="55" xfId="0" applyFont="1" applyBorder="1" applyAlignment="1">
      <alignment horizontal="center"/>
    </xf>
    <xf numFmtId="0" fontId="9" fillId="0" borderId="22" xfId="0" applyFont="1" applyBorder="1" applyAlignment="1">
      <alignment horizontal="center"/>
    </xf>
    <xf numFmtId="0" fontId="9" fillId="2" borderId="7" xfId="0" applyFont="1" applyFill="1" applyBorder="1" applyAlignment="1">
      <alignment horizontal="center"/>
    </xf>
    <xf numFmtId="0" fontId="9" fillId="5" borderId="7" xfId="0" applyFont="1" applyFill="1" applyBorder="1" applyAlignment="1">
      <alignment horizontal="center"/>
    </xf>
    <xf numFmtId="0" fontId="10" fillId="4" borderId="23" xfId="0" applyFont="1" applyFill="1" applyBorder="1" applyAlignment="1">
      <alignment horizontal="center"/>
    </xf>
    <xf numFmtId="0" fontId="10" fillId="6" borderId="24" xfId="0" applyFont="1" applyFill="1" applyBorder="1" applyAlignment="1">
      <alignment horizontal="center"/>
    </xf>
    <xf numFmtId="0" fontId="9" fillId="8" borderId="24" xfId="0" applyFont="1" applyFill="1" applyBorder="1" applyAlignment="1">
      <alignment horizontal="center"/>
    </xf>
    <xf numFmtId="0" fontId="10" fillId="7" borderId="56" xfId="0" applyFont="1" applyFill="1" applyBorder="1" applyAlignment="1">
      <alignment horizontal="center"/>
    </xf>
    <xf numFmtId="0" fontId="10" fillId="8" borderId="24" xfId="0" applyFont="1" applyFill="1" applyBorder="1" applyAlignment="1">
      <alignment horizontal="center"/>
    </xf>
    <xf numFmtId="0" fontId="10" fillId="7" borderId="24" xfId="0" applyFont="1" applyFill="1" applyBorder="1" applyAlignment="1">
      <alignment horizontal="center"/>
    </xf>
    <xf numFmtId="0" fontId="9" fillId="4" borderId="25" xfId="0" applyFont="1" applyFill="1" applyBorder="1" applyAlignment="1">
      <alignment horizontal="center"/>
    </xf>
    <xf numFmtId="0" fontId="10" fillId="0" borderId="0" xfId="0" applyFont="1" applyAlignment="1">
      <alignment horizontal="center"/>
    </xf>
    <xf numFmtId="0" fontId="10" fillId="0" borderId="26" xfId="0" applyFont="1" applyBorder="1" applyAlignment="1">
      <alignment horizontal="center"/>
    </xf>
    <xf numFmtId="0" fontId="10" fillId="0" borderId="63" xfId="0" applyFont="1" applyBorder="1" applyAlignment="1">
      <alignment horizontal="center"/>
    </xf>
    <xf numFmtId="0" fontId="10" fillId="0" borderId="27" xfId="0" applyFont="1" applyBorder="1" applyAlignment="1">
      <alignment horizontal="center"/>
    </xf>
    <xf numFmtId="0" fontId="9" fillId="0" borderId="26" xfId="0" applyFont="1" applyBorder="1" applyAlignment="1">
      <alignment horizontal="center"/>
    </xf>
    <xf numFmtId="0" fontId="9" fillId="0" borderId="28" xfId="0" applyFont="1" applyBorder="1" applyAlignment="1">
      <alignment horizontal="center"/>
    </xf>
    <xf numFmtId="0" fontId="9" fillId="7" borderId="29" xfId="0" applyFont="1" applyFill="1" applyBorder="1" applyAlignment="1">
      <alignment horizontal="center"/>
    </xf>
    <xf numFmtId="0" fontId="9" fillId="4" borderId="30" xfId="0" applyFont="1" applyFill="1" applyBorder="1" applyAlignment="1">
      <alignment horizontal="center"/>
    </xf>
    <xf numFmtId="0" fontId="10" fillId="6" borderId="30" xfId="0" applyFont="1" applyFill="1" applyBorder="1" applyAlignment="1">
      <alignment horizontal="center"/>
    </xf>
    <xf numFmtId="0" fontId="9" fillId="8" borderId="57" xfId="0" applyFont="1" applyFill="1" applyBorder="1" applyAlignment="1">
      <alignment horizontal="center"/>
    </xf>
    <xf numFmtId="0" fontId="10" fillId="4" borderId="30" xfId="0" applyFont="1" applyFill="1" applyBorder="1" applyAlignment="1">
      <alignment horizontal="center"/>
    </xf>
    <xf numFmtId="0" fontId="10" fillId="8" borderId="30" xfId="0" applyFont="1" applyFill="1" applyBorder="1" applyAlignment="1">
      <alignment horizontal="center"/>
    </xf>
    <xf numFmtId="0" fontId="9" fillId="7" borderId="31" xfId="0" applyFont="1" applyFill="1" applyBorder="1" applyAlignment="1">
      <alignment horizontal="center"/>
    </xf>
    <xf numFmtId="0" fontId="10" fillId="0" borderId="32" xfId="0" applyFont="1" applyBorder="1" applyAlignment="1">
      <alignment horizontal="center"/>
    </xf>
    <xf numFmtId="0" fontId="9" fillId="0" borderId="32" xfId="0" applyFont="1" applyBorder="1" applyAlignment="1">
      <alignment horizontal="center"/>
    </xf>
    <xf numFmtId="0" fontId="10" fillId="0" borderId="64" xfId="0" applyFont="1" applyBorder="1" applyAlignment="1">
      <alignment horizontal="center"/>
    </xf>
    <xf numFmtId="0" fontId="10" fillId="0" borderId="33" xfId="0" applyFont="1" applyBorder="1" applyAlignment="1">
      <alignment horizontal="center"/>
    </xf>
    <xf numFmtId="0" fontId="9" fillId="0" borderId="34" xfId="0" applyFont="1" applyBorder="1" applyAlignment="1">
      <alignment horizontal="center"/>
    </xf>
    <xf numFmtId="0" fontId="9" fillId="8" borderId="29" xfId="0" applyFont="1" applyFill="1" applyBorder="1" applyAlignment="1">
      <alignment horizontal="center"/>
    </xf>
    <xf numFmtId="0" fontId="10" fillId="7" borderId="30" xfId="0" applyFont="1" applyFill="1" applyBorder="1" applyAlignment="1">
      <alignment horizontal="center"/>
    </xf>
    <xf numFmtId="0" fontId="10" fillId="6" borderId="57" xfId="0" applyFont="1" applyFill="1" applyBorder="1" applyAlignment="1">
      <alignment horizontal="center"/>
    </xf>
    <xf numFmtId="0" fontId="10" fillId="8" borderId="31" xfId="0" applyFont="1" applyFill="1" applyBorder="1" applyAlignment="1">
      <alignment horizontal="center"/>
    </xf>
    <xf numFmtId="0" fontId="9" fillId="0" borderId="33" xfId="0" applyFont="1" applyBorder="1" applyAlignment="1">
      <alignment horizontal="center"/>
    </xf>
    <xf numFmtId="0" fontId="10" fillId="6" borderId="66" xfId="0" applyFont="1" applyFill="1" applyBorder="1" applyAlignment="1">
      <alignment horizontal="center"/>
    </xf>
    <xf numFmtId="0" fontId="10" fillId="8" borderId="67" xfId="0" applyFont="1" applyFill="1" applyBorder="1" applyAlignment="1">
      <alignment horizontal="center"/>
    </xf>
    <xf numFmtId="0" fontId="9" fillId="7" borderId="67" xfId="0" applyFont="1" applyFill="1" applyBorder="1" applyAlignment="1">
      <alignment horizontal="center"/>
    </xf>
    <xf numFmtId="0" fontId="10" fillId="4" borderId="68" xfId="0" applyFont="1" applyFill="1" applyBorder="1" applyAlignment="1">
      <alignment horizontal="center"/>
    </xf>
    <xf numFmtId="0" fontId="9" fillId="8" borderId="67" xfId="0" applyFont="1" applyFill="1" applyBorder="1" applyAlignment="1">
      <alignment horizontal="center"/>
    </xf>
    <xf numFmtId="0" fontId="9" fillId="4" borderId="67" xfId="0" applyFont="1" applyFill="1" applyBorder="1" applyAlignment="1">
      <alignment horizontal="center"/>
    </xf>
    <xf numFmtId="0" fontId="10" fillId="6" borderId="69" xfId="0" applyFont="1" applyFill="1" applyBorder="1" applyAlignment="1">
      <alignment horizontal="center"/>
    </xf>
    <xf numFmtId="0" fontId="10" fillId="0" borderId="70" xfId="0" applyFont="1" applyBorder="1" applyAlignment="1">
      <alignment horizontal="center"/>
    </xf>
    <xf numFmtId="0" fontId="10" fillId="0" borderId="71" xfId="0" applyFont="1" applyBorder="1" applyAlignment="1">
      <alignment horizontal="center"/>
    </xf>
    <xf numFmtId="0" fontId="9" fillId="0" borderId="71" xfId="0" applyFont="1" applyBorder="1" applyAlignment="1">
      <alignment horizontal="center"/>
    </xf>
    <xf numFmtId="0" fontId="10" fillId="0" borderId="72" xfId="0" applyFont="1" applyBorder="1" applyAlignment="1">
      <alignment horizontal="center"/>
    </xf>
    <xf numFmtId="0" fontId="10" fillId="0" borderId="73" xfId="0" applyFont="1" applyBorder="1" applyAlignment="1">
      <alignment horizontal="center"/>
    </xf>
    <xf numFmtId="0" fontId="10" fillId="0" borderId="74" xfId="0" applyFont="1" applyBorder="1" applyAlignment="1">
      <alignment horizontal="center"/>
    </xf>
    <xf numFmtId="0" fontId="10" fillId="8" borderId="29" xfId="0" applyFont="1" applyFill="1" applyBorder="1" applyAlignment="1">
      <alignment horizontal="center"/>
    </xf>
    <xf numFmtId="0" fontId="9" fillId="7" borderId="30" xfId="0" applyFont="1" applyFill="1" applyBorder="1" applyAlignment="1">
      <alignment horizontal="center"/>
    </xf>
    <xf numFmtId="0" fontId="10" fillId="0" borderId="34" xfId="0" applyFont="1" applyBorder="1" applyAlignment="1">
      <alignment horizontal="center"/>
    </xf>
    <xf numFmtId="0" fontId="10" fillId="6" borderId="29" xfId="0" applyFont="1" applyFill="1" applyBorder="1" applyAlignment="1">
      <alignment horizontal="center"/>
    </xf>
    <xf numFmtId="0" fontId="9" fillId="8" borderId="30" xfId="0" applyFont="1" applyFill="1" applyBorder="1" applyAlignment="1">
      <alignment horizontal="center"/>
    </xf>
    <xf numFmtId="0" fontId="9" fillId="4" borderId="57" xfId="0" applyFont="1" applyFill="1" applyBorder="1" applyAlignment="1">
      <alignment horizontal="center"/>
    </xf>
    <xf numFmtId="0" fontId="9" fillId="6" borderId="31" xfId="0" applyFont="1" applyFill="1" applyBorder="1" applyAlignment="1">
      <alignment horizontal="center"/>
    </xf>
    <xf numFmtId="0" fontId="9" fillId="0" borderId="64" xfId="0" applyFont="1" applyBorder="1" applyAlignment="1">
      <alignment horizontal="center"/>
    </xf>
    <xf numFmtId="0" fontId="10" fillId="4" borderId="29" xfId="0" applyFont="1" applyFill="1" applyBorder="1" applyAlignment="1">
      <alignment horizontal="center"/>
    </xf>
    <xf numFmtId="0" fontId="10" fillId="7" borderId="57" xfId="0" applyFont="1" applyFill="1" applyBorder="1" applyAlignment="1">
      <alignment horizontal="center"/>
    </xf>
    <xf numFmtId="0" fontId="9" fillId="6" borderId="30" xfId="0" applyFont="1" applyFill="1" applyBorder="1" applyAlignment="1">
      <alignment horizontal="center"/>
    </xf>
    <xf numFmtId="0" fontId="10" fillId="4" borderId="31" xfId="0" applyFont="1" applyFill="1" applyBorder="1" applyAlignment="1">
      <alignment horizontal="center"/>
    </xf>
    <xf numFmtId="0" fontId="10" fillId="0" borderId="0" xfId="0" applyFont="1" applyBorder="1" applyAlignment="1">
      <alignment horizontal="center"/>
    </xf>
    <xf numFmtId="0" fontId="10" fillId="7" borderId="66" xfId="0" applyFont="1" applyFill="1" applyBorder="1" applyAlignment="1">
      <alignment horizontal="center"/>
    </xf>
    <xf numFmtId="0" fontId="10" fillId="6" borderId="67" xfId="0" applyFont="1" applyFill="1" applyBorder="1" applyAlignment="1">
      <alignment horizontal="center"/>
    </xf>
    <xf numFmtId="0" fontId="9" fillId="8" borderId="68" xfId="0" applyFont="1" applyFill="1" applyBorder="1" applyAlignment="1">
      <alignment horizontal="center"/>
    </xf>
    <xf numFmtId="0" fontId="9" fillId="6" borderId="67" xfId="0" applyFont="1" applyFill="1" applyBorder="1" applyAlignment="1">
      <alignment horizontal="center"/>
    </xf>
    <xf numFmtId="0" fontId="10" fillId="7" borderId="69" xfId="0" applyFont="1" applyFill="1" applyBorder="1" applyAlignment="1">
      <alignment horizontal="center"/>
    </xf>
    <xf numFmtId="0" fontId="9" fillId="0" borderId="70" xfId="0" applyFont="1" applyBorder="1" applyAlignment="1">
      <alignment horizontal="center"/>
    </xf>
    <xf numFmtId="0" fontId="9" fillId="0" borderId="72" xfId="0" applyFont="1" applyBorder="1" applyAlignment="1">
      <alignment horizontal="center"/>
    </xf>
    <xf numFmtId="0" fontId="9" fillId="0" borderId="74" xfId="0" applyFont="1" applyBorder="1" applyAlignment="1">
      <alignment horizontal="center"/>
    </xf>
    <xf numFmtId="0" fontId="10" fillId="7" borderId="31" xfId="0" applyFont="1" applyFill="1" applyBorder="1" applyAlignment="1">
      <alignment horizontal="center"/>
    </xf>
    <xf numFmtId="0" fontId="9" fillId="8" borderId="31" xfId="0" applyFont="1" applyFill="1" applyBorder="1" applyAlignment="1">
      <alignment horizontal="center"/>
    </xf>
    <xf numFmtId="0" fontId="9" fillId="6" borderId="35" xfId="0" applyFont="1" applyFill="1" applyBorder="1" applyAlignment="1">
      <alignment horizontal="center"/>
    </xf>
    <xf numFmtId="0" fontId="9" fillId="8" borderId="36" xfId="0" applyFont="1" applyFill="1" applyBorder="1" applyAlignment="1">
      <alignment horizontal="center"/>
    </xf>
    <xf numFmtId="0" fontId="9" fillId="7" borderId="36" xfId="0" applyFont="1" applyFill="1" applyBorder="1" applyAlignment="1">
      <alignment horizontal="center"/>
    </xf>
    <xf numFmtId="0" fontId="10" fillId="4" borderId="58" xfId="0" applyFont="1" applyFill="1" applyBorder="1" applyAlignment="1">
      <alignment horizontal="center"/>
    </xf>
    <xf numFmtId="0" fontId="10" fillId="7" borderId="36" xfId="0" applyFont="1" applyFill="1" applyBorder="1" applyAlignment="1">
      <alignment horizontal="center"/>
    </xf>
    <xf numFmtId="0" fontId="9" fillId="4" borderId="36" xfId="0" applyFont="1" applyFill="1" applyBorder="1" applyAlignment="1">
      <alignment horizontal="center"/>
    </xf>
    <xf numFmtId="0" fontId="9" fillId="6" borderId="37" xfId="0" applyFont="1" applyFill="1" applyBorder="1" applyAlignment="1">
      <alignment horizontal="center"/>
    </xf>
    <xf numFmtId="0" fontId="10" fillId="0" borderId="7" xfId="0" applyFont="1" applyBorder="1" applyAlignment="1">
      <alignment horizontal="center"/>
    </xf>
    <xf numFmtId="0" fontId="9" fillId="0" borderId="38" xfId="0" applyFont="1" applyBorder="1" applyAlignment="1">
      <alignment horizontal="center"/>
    </xf>
    <xf numFmtId="0" fontId="10" fillId="0" borderId="39" xfId="0" applyFont="1" applyBorder="1" applyAlignment="1">
      <alignment horizontal="center"/>
    </xf>
    <xf numFmtId="0" fontId="9" fillId="0" borderId="40" xfId="0" applyFont="1" applyBorder="1" applyAlignment="1">
      <alignment horizontal="center"/>
    </xf>
    <xf numFmtId="0" fontId="10" fillId="0" borderId="41" xfId="0" applyFont="1" applyBorder="1" applyAlignment="1">
      <alignment horizontal="center"/>
    </xf>
    <xf numFmtId="0" fontId="10" fillId="0" borderId="42" xfId="0" applyFont="1" applyBorder="1" applyAlignment="1">
      <alignment horizontal="center"/>
    </xf>
    <xf numFmtId="0" fontId="10" fillId="0" borderId="59" xfId="0" applyFont="1" applyBorder="1" applyAlignment="1">
      <alignment horizontal="center"/>
    </xf>
    <xf numFmtId="0" fontId="10" fillId="0" borderId="43" xfId="0" applyFont="1" applyBorder="1" applyAlignment="1">
      <alignment horizontal="center"/>
    </xf>
    <xf numFmtId="0" fontId="9" fillId="8" borderId="0" xfId="0" applyFont="1" applyFill="1" applyAlignment="1">
      <alignment horizontal="center"/>
    </xf>
    <xf numFmtId="0" fontId="9" fillId="8" borderId="64" xfId="0" applyFont="1" applyFill="1" applyBorder="1" applyAlignment="1">
      <alignment horizontal="center"/>
    </xf>
    <xf numFmtId="0" fontId="9" fillId="8" borderId="21" xfId="0" applyFont="1" applyFill="1" applyBorder="1" applyAlignment="1">
      <alignment horizontal="center"/>
    </xf>
    <xf numFmtId="0" fontId="10" fillId="0" borderId="44" xfId="0" applyFont="1" applyBorder="1" applyAlignment="1">
      <alignment horizontal="center"/>
    </xf>
    <xf numFmtId="0" fontId="10" fillId="0" borderId="45" xfId="0" applyFont="1" applyBorder="1" applyAlignment="1">
      <alignment horizontal="center"/>
    </xf>
    <xf numFmtId="0" fontId="10" fillId="0" borderId="60" xfId="0" applyFont="1" applyBorder="1" applyAlignment="1">
      <alignment horizontal="center"/>
    </xf>
    <xf numFmtId="0" fontId="9" fillId="0" borderId="45" xfId="0" applyFont="1" applyBorder="1" applyAlignment="1">
      <alignment horizontal="center"/>
    </xf>
    <xf numFmtId="0" fontId="9" fillId="0" borderId="46" xfId="0" applyFont="1" applyBorder="1" applyAlignment="1">
      <alignment horizontal="center"/>
    </xf>
    <xf numFmtId="0" fontId="9" fillId="0" borderId="21" xfId="0" applyFont="1" applyBorder="1" applyAlignment="1">
      <alignment horizontal="center"/>
    </xf>
    <xf numFmtId="0" fontId="10" fillId="0" borderId="76" xfId="0" applyFont="1" applyBorder="1" applyAlignment="1">
      <alignment horizontal="center"/>
    </xf>
    <xf numFmtId="0" fontId="9" fillId="0" borderId="77" xfId="0" applyFont="1" applyBorder="1" applyAlignment="1">
      <alignment horizontal="center"/>
    </xf>
    <xf numFmtId="0" fontId="10" fillId="0" borderId="77" xfId="0" applyFont="1" applyBorder="1" applyAlignment="1">
      <alignment horizontal="center"/>
    </xf>
    <xf numFmtId="0" fontId="9" fillId="0" borderId="78" xfId="0" applyFont="1" applyBorder="1" applyAlignment="1">
      <alignment horizontal="center"/>
    </xf>
    <xf numFmtId="0" fontId="10" fillId="0" borderId="79" xfId="0" applyFont="1" applyBorder="1" applyAlignment="1">
      <alignment horizontal="center"/>
    </xf>
    <xf numFmtId="0" fontId="9" fillId="0" borderId="75" xfId="0" applyFont="1" applyBorder="1" applyAlignment="1">
      <alignment horizontal="center"/>
    </xf>
    <xf numFmtId="0" fontId="10" fillId="0" borderId="65" xfId="0" applyFont="1" applyBorder="1" applyAlignment="1">
      <alignment horizontal="center"/>
    </xf>
    <xf numFmtId="0" fontId="9" fillId="0" borderId="65" xfId="0" applyFont="1" applyBorder="1" applyAlignment="1">
      <alignment horizontal="center"/>
    </xf>
    <xf numFmtId="0" fontId="9" fillId="0" borderId="47" xfId="0" applyFont="1" applyBorder="1" applyAlignment="1">
      <alignment horizontal="center"/>
    </xf>
    <xf numFmtId="0" fontId="10" fillId="0" borderId="48" xfId="0" applyFont="1" applyBorder="1" applyAlignment="1">
      <alignment horizontal="center"/>
    </xf>
    <xf numFmtId="0" fontId="9" fillId="0" borderId="61" xfId="0" applyFont="1" applyBorder="1" applyAlignment="1">
      <alignment horizontal="center"/>
    </xf>
    <xf numFmtId="0" fontId="9" fillId="0" borderId="48" xfId="0" applyFont="1" applyBorder="1" applyAlignment="1">
      <alignment horizontal="center"/>
    </xf>
    <xf numFmtId="0" fontId="10" fillId="0" borderId="50" xfId="0" applyFont="1" applyBorder="1" applyAlignment="1">
      <alignment horizontal="center"/>
    </xf>
    <xf numFmtId="0" fontId="9" fillId="0" borderId="44" xfId="0" applyFont="1" applyBorder="1" applyAlignment="1">
      <alignment horizontal="center"/>
    </xf>
    <xf numFmtId="0" fontId="9" fillId="0" borderId="60" xfId="0" applyFont="1" applyBorder="1" applyAlignment="1">
      <alignment horizontal="center"/>
    </xf>
    <xf numFmtId="0" fontId="10" fillId="0" borderId="46" xfId="0" applyFont="1" applyBorder="1" applyAlignment="1">
      <alignment horizontal="center"/>
    </xf>
    <xf numFmtId="0" fontId="9" fillId="0" borderId="76" xfId="0" applyFont="1" applyBorder="1" applyAlignment="1">
      <alignment horizontal="center"/>
    </xf>
    <xf numFmtId="0" fontId="10" fillId="0" borderId="78" xfId="0" applyFont="1" applyBorder="1" applyAlignment="1">
      <alignment horizontal="center"/>
    </xf>
    <xf numFmtId="0" fontId="9" fillId="0" borderId="79" xfId="0" applyFont="1" applyBorder="1" applyAlignment="1">
      <alignment horizontal="center"/>
    </xf>
    <xf numFmtId="0" fontId="10" fillId="0" borderId="75" xfId="0" applyFont="1" applyBorder="1" applyAlignment="1">
      <alignment horizontal="center"/>
    </xf>
    <xf numFmtId="0" fontId="3" fillId="0" borderId="70" xfId="0" applyFont="1" applyBorder="1" applyAlignment="1">
      <alignment horizontal="center"/>
    </xf>
    <xf numFmtId="0" fontId="10" fillId="0" borderId="61" xfId="0" applyFont="1" applyBorder="1" applyAlignment="1">
      <alignment horizontal="center"/>
    </xf>
    <xf numFmtId="0" fontId="3" fillId="0" borderId="21" xfId="0" applyFont="1" applyBorder="1" applyAlignment="1">
      <alignment horizontal="center"/>
    </xf>
    <xf numFmtId="0" fontId="9" fillId="0" borderId="51" xfId="0" applyFont="1" applyBorder="1" applyAlignment="1">
      <alignment horizontal="center"/>
    </xf>
    <xf numFmtId="0" fontId="10" fillId="0" borderId="52" xfId="0" applyFont="1" applyBorder="1" applyAlignment="1">
      <alignment horizontal="center"/>
    </xf>
    <xf numFmtId="0" fontId="9" fillId="0" borderId="62" xfId="0" applyFont="1" applyBorder="1" applyAlignment="1">
      <alignment horizontal="center"/>
    </xf>
    <xf numFmtId="0" fontId="9" fillId="0" borderId="52" xfId="0" applyFont="1" applyBorder="1" applyAlignment="1">
      <alignment horizontal="center"/>
    </xf>
    <xf numFmtId="0" fontId="10" fillId="0" borderId="53" xfId="0" applyFont="1" applyBorder="1" applyAlignment="1">
      <alignment horizontal="center"/>
    </xf>
    <xf numFmtId="0" fontId="10" fillId="4" borderId="0" xfId="0" applyFont="1" applyFill="1" applyAlignment="1">
      <alignment horizontal="center"/>
    </xf>
    <xf numFmtId="0" fontId="21" fillId="4" borderId="0" xfId="0" applyFont="1" applyFill="1" applyAlignment="1">
      <alignment horizontal="center"/>
    </xf>
    <xf numFmtId="0" fontId="21" fillId="4" borderId="0" xfId="0" applyFont="1" applyFill="1" applyBorder="1" applyAlignment="1">
      <alignment horizontal="center"/>
    </xf>
    <xf numFmtId="0" fontId="10" fillId="4" borderId="0" xfId="0" applyFont="1" applyFill="1" applyBorder="1" applyAlignment="1">
      <alignment horizontal="center"/>
    </xf>
    <xf numFmtId="0" fontId="9" fillId="7" borderId="0" xfId="0" applyFont="1" applyFill="1" applyAlignment="1">
      <alignment horizontal="center"/>
    </xf>
    <xf numFmtId="0" fontId="9" fillId="7" borderId="72" xfId="0" applyFont="1" applyFill="1" applyBorder="1" applyAlignment="1">
      <alignment horizontal="center"/>
    </xf>
    <xf numFmtId="0" fontId="9" fillId="0" borderId="0" xfId="0" quotePrefix="1" applyFont="1"/>
    <xf numFmtId="0" fontId="10" fillId="0" borderId="11" xfId="0" applyFont="1" applyBorder="1" applyAlignment="1">
      <alignment horizontal="center"/>
    </xf>
    <xf numFmtId="0" fontId="10" fillId="0" borderId="10" xfId="0" applyFont="1" applyBorder="1" applyAlignment="1">
      <alignment horizontal="center"/>
    </xf>
    <xf numFmtId="0" fontId="10" fillId="0" borderId="9"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54" xfId="0" applyFont="1" applyBorder="1" applyAlignment="1">
      <alignment horizontal="center"/>
    </xf>
    <xf numFmtId="0" fontId="10" fillId="3" borderId="49" xfId="0" applyFont="1" applyFill="1" applyBorder="1" applyAlignment="1">
      <alignment horizontal="center"/>
    </xf>
    <xf numFmtId="0" fontId="9" fillId="0" borderId="49" xfId="0" applyFont="1" applyBorder="1" applyAlignment="1">
      <alignment horizontal="center"/>
    </xf>
    <xf numFmtId="0" fontId="9" fillId="0" borderId="11" xfId="0" applyFont="1" applyBorder="1" applyAlignment="1">
      <alignment horizontal="center"/>
    </xf>
    <xf numFmtId="0" fontId="10" fillId="3" borderId="9" xfId="0" applyFont="1" applyFill="1" applyBorder="1" applyAlignment="1">
      <alignment horizontal="center"/>
    </xf>
    <xf numFmtId="0" fontId="9" fillId="0" borderId="9" xfId="0" applyFont="1" applyBorder="1" applyAlignment="1">
      <alignment horizontal="center"/>
    </xf>
    <xf numFmtId="0" fontId="10" fillId="3" borderId="2" xfId="0" applyFont="1" applyFill="1" applyBorder="1" applyAlignment="1">
      <alignment horizontal="center"/>
    </xf>
    <xf numFmtId="0" fontId="10" fillId="3" borderId="0" xfId="0" applyFont="1" applyFill="1" applyBorder="1" applyAlignment="1">
      <alignment horizontal="center"/>
    </xf>
    <xf numFmtId="0" fontId="10" fillId="3" borderId="10" xfId="0" applyFont="1" applyFill="1" applyBorder="1" applyAlignment="1">
      <alignment horizontal="center"/>
    </xf>
    <xf numFmtId="0" fontId="10" fillId="3" borderId="48" xfId="0" applyFont="1" applyFill="1" applyBorder="1" applyAlignment="1">
      <alignment horizontal="center"/>
    </xf>
    <xf numFmtId="0" fontId="10" fillId="3" borderId="5" xfId="0" applyFont="1" applyFill="1" applyBorder="1" applyAlignment="1">
      <alignment horizontal="center"/>
    </xf>
    <xf numFmtId="0" fontId="10" fillId="3" borderId="3" xfId="0" applyFont="1" applyFill="1" applyBorder="1" applyAlignment="1">
      <alignment horizontal="center"/>
    </xf>
    <xf numFmtId="0" fontId="17" fillId="0" borderId="0" xfId="2" applyFont="1" applyAlignment="1"/>
    <xf numFmtId="0" fontId="9" fillId="3" borderId="49" xfId="0" applyFont="1" applyFill="1" applyBorder="1"/>
    <xf numFmtId="0" fontId="9" fillId="3" borderId="9" xfId="0" applyFont="1" applyFill="1" applyBorder="1"/>
    <xf numFmtId="0" fontId="11" fillId="0" borderId="5" xfId="0" applyFont="1" applyBorder="1"/>
    <xf numFmtId="0" fontId="12" fillId="0" borderId="9" xfId="0" applyFont="1" applyBorder="1" applyAlignment="1">
      <alignment horizontal="right"/>
    </xf>
    <xf numFmtId="0" fontId="11" fillId="0" borderId="9" xfId="0" applyFont="1" applyBorder="1"/>
    <xf numFmtId="0" fontId="11" fillId="0" borderId="5" xfId="0" applyFont="1" applyBorder="1" applyAlignment="1">
      <alignment horizontal="right"/>
    </xf>
    <xf numFmtId="0" fontId="9" fillId="0" borderId="0" xfId="0" applyFont="1"/>
    <xf numFmtId="164" fontId="11" fillId="0" borderId="0" xfId="0" applyNumberFormat="1" applyFont="1"/>
    <xf numFmtId="0" fontId="12" fillId="0" borderId="0" xfId="0" applyFont="1" applyBorder="1" applyAlignment="1">
      <alignment horizontal="right"/>
    </xf>
    <xf numFmtId="0" fontId="17" fillId="0" borderId="0" xfId="2" applyFont="1"/>
    <xf numFmtId="0" fontId="11" fillId="0" borderId="0" xfId="0" applyFont="1"/>
    <xf numFmtId="0" fontId="9" fillId="0" borderId="0" xfId="0" applyFont="1"/>
    <xf numFmtId="0" fontId="23" fillId="0" borderId="0" xfId="2" applyFont="1" applyAlignment="1"/>
    <xf numFmtId="0" fontId="9" fillId="0" borderId="81" xfId="0" applyFont="1" applyBorder="1" applyAlignment="1">
      <alignment vertical="top" wrapText="1"/>
    </xf>
    <xf numFmtId="0" fontId="9" fillId="0" borderId="82" xfId="0" applyFont="1" applyBorder="1" applyAlignment="1">
      <alignment vertical="top" wrapText="1"/>
    </xf>
    <xf numFmtId="0" fontId="9" fillId="0" borderId="80" xfId="0" applyFont="1" applyBorder="1" applyAlignment="1">
      <alignment vertical="top" wrapText="1"/>
    </xf>
    <xf numFmtId="0" fontId="9" fillId="0" borderId="0" xfId="0" applyFont="1" applyAlignment="1">
      <alignment horizontal="center"/>
    </xf>
    <xf numFmtId="0" fontId="9" fillId="0" borderId="5"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0" fillId="0" borderId="82" xfId="0" applyBorder="1" applyAlignment="1">
      <alignment vertical="top" wrapText="1"/>
    </xf>
    <xf numFmtId="0" fontId="0" fillId="0" borderId="80" xfId="0" applyBorder="1" applyAlignment="1">
      <alignment vertical="top" wrapText="1"/>
    </xf>
    <xf numFmtId="0" fontId="10" fillId="0" borderId="1" xfId="0" applyFont="1" applyBorder="1" applyAlignment="1">
      <alignment horizontal="center"/>
    </xf>
    <xf numFmtId="0" fontId="10" fillId="0" borderId="3" xfId="0" applyFont="1" applyBorder="1" applyAlignment="1">
      <alignment horizontal="center"/>
    </xf>
    <xf numFmtId="0" fontId="3" fillId="0" borderId="0" xfId="0" applyFont="1" applyAlignment="1"/>
    <xf numFmtId="0" fontId="13" fillId="0" borderId="0" xfId="0" applyFont="1"/>
    <xf numFmtId="0" fontId="11" fillId="0" borderId="0" xfId="0" applyFont="1"/>
    <xf numFmtId="0" fontId="11" fillId="0" borderId="0" xfId="0" applyFont="1" applyAlignment="1"/>
    <xf numFmtId="0" fontId="12" fillId="0" borderId="0" xfId="0" applyFont="1" applyAlignment="1">
      <alignment horizontal="center"/>
    </xf>
    <xf numFmtId="0" fontId="7" fillId="0" borderId="0" xfId="0" applyFont="1"/>
    <xf numFmtId="0" fontId="0" fillId="0" borderId="15" xfId="0" applyFont="1" applyBorder="1" applyAlignment="1">
      <alignment vertical="top" wrapText="1"/>
    </xf>
    <xf numFmtId="0" fontId="0" fillId="0" borderId="0" xfId="0" applyFont="1" applyBorder="1" applyAlignment="1">
      <alignment vertical="top" wrapText="1"/>
    </xf>
    <xf numFmtId="0" fontId="0" fillId="0" borderId="7" xfId="0" applyFont="1" applyBorder="1" applyAlignment="1">
      <alignment vertical="top" wrapText="1"/>
    </xf>
    <xf numFmtId="0" fontId="1" fillId="0" borderId="2" xfId="0" applyFont="1" applyBorder="1" applyAlignment="1">
      <alignment vertical="top"/>
    </xf>
    <xf numFmtId="0" fontId="1" fillId="0" borderId="0" xfId="0" applyFont="1" applyBorder="1" applyAlignment="1">
      <alignment vertical="top"/>
    </xf>
    <xf numFmtId="0" fontId="1" fillId="0" borderId="10" xfId="0" applyFont="1" applyBorder="1" applyAlignment="1">
      <alignment vertical="top"/>
    </xf>
    <xf numFmtId="0" fontId="1" fillId="0" borderId="7" xfId="0" applyFont="1" applyBorder="1" applyAlignment="1">
      <alignment vertical="top"/>
    </xf>
    <xf numFmtId="0" fontId="7" fillId="0" borderId="0" xfId="0" applyFont="1" applyAlignment="1"/>
    <xf numFmtId="0" fontId="1" fillId="0" borderId="16" xfId="0" applyFont="1" applyBorder="1" applyAlignment="1">
      <alignment vertical="top" wrapText="1"/>
    </xf>
    <xf numFmtId="0" fontId="1" fillId="0" borderId="4" xfId="0" applyFont="1" applyBorder="1" applyAlignment="1">
      <alignment vertical="top"/>
    </xf>
    <xf numFmtId="0" fontId="0" fillId="0" borderId="16" xfId="0" applyBorder="1" applyAlignment="1">
      <alignment vertical="top" wrapText="1"/>
    </xf>
    <xf numFmtId="0" fontId="0" fillId="0" borderId="4" xfId="0" applyBorder="1" applyAlignment="1">
      <alignment vertical="top" wrapText="1"/>
    </xf>
    <xf numFmtId="0" fontId="0" fillId="0" borderId="4" xfId="0" applyBorder="1" applyAlignment="1">
      <alignment vertical="top"/>
    </xf>
    <xf numFmtId="0" fontId="0" fillId="0" borderId="8" xfId="0" applyBorder="1" applyAlignment="1">
      <alignment vertical="top"/>
    </xf>
    <xf numFmtId="0" fontId="1" fillId="0" borderId="15" xfId="0" applyFont="1" applyBorder="1" applyAlignment="1">
      <alignment vertical="top"/>
    </xf>
    <xf numFmtId="0" fontId="0" fillId="0" borderId="8" xfId="0" applyBorder="1" applyAlignment="1">
      <alignment vertical="top" wrapText="1"/>
    </xf>
    <xf numFmtId="0" fontId="0" fillId="0" borderId="15" xfId="0" applyBorder="1" applyAlignment="1">
      <alignment vertical="top" wrapText="1"/>
    </xf>
    <xf numFmtId="0" fontId="0" fillId="0" borderId="0" xfId="0" applyBorder="1" applyAlignment="1">
      <alignment vertical="top" wrapText="1"/>
    </xf>
    <xf numFmtId="0" fontId="0" fillId="0" borderId="7" xfId="0" applyBorder="1" applyAlignment="1">
      <alignment vertical="top"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0" xfId="0" applyBorder="1" applyAlignment="1">
      <alignment vertical="top"/>
    </xf>
    <xf numFmtId="0" fontId="0" fillId="0" borderId="10" xfId="0" applyBorder="1" applyAlignment="1">
      <alignment vertical="top"/>
    </xf>
    <xf numFmtId="0" fontId="0" fillId="0" borderId="7" xfId="0" applyBorder="1" applyAlignment="1">
      <alignment vertical="top"/>
    </xf>
    <xf numFmtId="0" fontId="10" fillId="0" borderId="0" xfId="0" applyFont="1"/>
    <xf numFmtId="0" fontId="9" fillId="0" borderId="10" xfId="0" applyFont="1" applyBorder="1" applyAlignment="1">
      <alignment horizontal="right"/>
    </xf>
    <xf numFmtId="0" fontId="9" fillId="0" borderId="0" xfId="0" applyFont="1"/>
    <xf numFmtId="0" fontId="9" fillId="0" borderId="10" xfId="0" applyFont="1" applyBorder="1"/>
    <xf numFmtId="0" fontId="24" fillId="0" borderId="0" xfId="2" applyFont="1" applyAlignment="1"/>
    <xf numFmtId="0" fontId="3" fillId="0" borderId="0" xfId="0" applyFont="1"/>
  </cellXfs>
  <cellStyles count="3">
    <cellStyle name="Collegamento ipertestuale" xfId="2" builtinId="8"/>
    <cellStyle name="Normale" xfId="0" builtinId="0"/>
    <cellStyle name="Percentuale" xfId="1" builtinId="5"/>
  </cellStyles>
  <dxfs count="61">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ill>
        <patternFill>
          <bgColor theme="9" tint="0.59996337778862885"/>
        </patternFill>
      </fill>
    </dxf>
    <dxf>
      <fill>
        <patternFill>
          <bgColor theme="9" tint="0.59996337778862885"/>
        </patternFill>
      </fill>
    </dxf>
    <dxf>
      <font>
        <b/>
        <i val="0"/>
      </font>
      <fill>
        <patternFill>
          <bgColor rgb="FF92D050"/>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ill>
        <patternFill>
          <bgColor theme="9" tint="0.59996337778862885"/>
        </patternFill>
      </fill>
    </dxf>
    <dxf>
      <fill>
        <patternFill>
          <bgColor theme="9" tint="0.59996337778862885"/>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ill>
        <patternFill>
          <bgColor theme="7" tint="0.79998168889431442"/>
        </patternFill>
      </fill>
    </dxf>
    <dxf>
      <fill>
        <patternFill>
          <bgColor theme="9" tint="0.59996337778862885"/>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rgb="FF92D050"/>
        </patternFill>
      </fill>
    </dxf>
    <dxf>
      <font>
        <b/>
        <i val="0"/>
      </font>
      <fill>
        <patternFill>
          <bgColor theme="7" tint="0.79998168889431442"/>
        </patternFill>
      </fill>
    </dxf>
    <dxf>
      <font>
        <b/>
        <i val="0"/>
        <color auto="1"/>
      </font>
      <fill>
        <patternFill>
          <bgColor theme="7" tint="0.79998168889431442"/>
        </patternFill>
      </fill>
    </dxf>
  </dxfs>
  <tableStyles count="0" defaultTableStyle="TableStyleMedium2" defaultPivotStyle="PivotStyleLight16"/>
  <colors>
    <mruColors>
      <color rgb="FF008000"/>
      <color rgb="FF0064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25</xdr:col>
      <xdr:colOff>0</xdr:colOff>
      <xdr:row>8</xdr:row>
      <xdr:rowOff>0</xdr:rowOff>
    </xdr:from>
    <xdr:to>
      <xdr:col>46</xdr:col>
      <xdr:colOff>42232</xdr:colOff>
      <xdr:row>28</xdr:row>
      <xdr:rowOff>189881</xdr:rowOff>
    </xdr:to>
    <xdr:pic>
      <xdr:nvPicPr>
        <xdr:cNvPr id="8" name="Immagine 7"/>
        <xdr:cNvPicPr>
          <a:picLocks noChangeAspect="1"/>
        </xdr:cNvPicPr>
      </xdr:nvPicPr>
      <xdr:blipFill>
        <a:blip xmlns:r="http://schemas.openxmlformats.org/officeDocument/2006/relationships" r:embed="rId1"/>
        <a:stretch>
          <a:fillRect/>
        </a:stretch>
      </xdr:blipFill>
      <xdr:spPr>
        <a:xfrm>
          <a:off x="5953125" y="1933575"/>
          <a:ext cx="5042857" cy="4952381"/>
        </a:xfrm>
        <a:prstGeom prst="rect">
          <a:avLst/>
        </a:prstGeom>
      </xdr:spPr>
    </xdr:pic>
    <xdr:clientData/>
  </xdr:twoCellAnchor>
  <xdr:twoCellAnchor editAs="oneCell">
    <xdr:from>
      <xdr:col>49</xdr:col>
      <xdr:colOff>0</xdr:colOff>
      <xdr:row>8</xdr:row>
      <xdr:rowOff>0</xdr:rowOff>
    </xdr:from>
    <xdr:to>
      <xdr:col>70</xdr:col>
      <xdr:colOff>42232</xdr:colOff>
      <xdr:row>28</xdr:row>
      <xdr:rowOff>189881</xdr:rowOff>
    </xdr:to>
    <xdr:pic>
      <xdr:nvPicPr>
        <xdr:cNvPr id="10" name="Immagine 9"/>
        <xdr:cNvPicPr>
          <a:picLocks noChangeAspect="1"/>
        </xdr:cNvPicPr>
      </xdr:nvPicPr>
      <xdr:blipFill>
        <a:blip xmlns:r="http://schemas.openxmlformats.org/officeDocument/2006/relationships" r:embed="rId2"/>
        <a:stretch>
          <a:fillRect/>
        </a:stretch>
      </xdr:blipFill>
      <xdr:spPr>
        <a:xfrm>
          <a:off x="11668125" y="1933575"/>
          <a:ext cx="5042857" cy="4952381"/>
        </a:xfrm>
        <a:prstGeom prst="rect">
          <a:avLst/>
        </a:prstGeom>
      </xdr:spPr>
    </xdr:pic>
    <xdr:clientData/>
  </xdr:twoCellAnchor>
  <xdr:twoCellAnchor editAs="oneCell">
    <xdr:from>
      <xdr:col>1</xdr:col>
      <xdr:colOff>1</xdr:colOff>
      <xdr:row>30</xdr:row>
      <xdr:rowOff>1</xdr:rowOff>
    </xdr:from>
    <xdr:to>
      <xdr:col>22</xdr:col>
      <xdr:colOff>42233</xdr:colOff>
      <xdr:row>50</xdr:row>
      <xdr:rowOff>189882</xdr:rowOff>
    </xdr:to>
    <xdr:pic>
      <xdr:nvPicPr>
        <xdr:cNvPr id="20" name="Immagine 19"/>
        <xdr:cNvPicPr>
          <a:picLocks noChangeAspect="1"/>
        </xdr:cNvPicPr>
      </xdr:nvPicPr>
      <xdr:blipFill>
        <a:blip xmlns:r="http://schemas.openxmlformats.org/officeDocument/2006/relationships" r:embed="rId3"/>
        <a:stretch>
          <a:fillRect/>
        </a:stretch>
      </xdr:blipFill>
      <xdr:spPr>
        <a:xfrm>
          <a:off x="238126" y="7172326"/>
          <a:ext cx="5042857" cy="4952381"/>
        </a:xfrm>
        <a:prstGeom prst="rect">
          <a:avLst/>
        </a:prstGeom>
      </xdr:spPr>
    </xdr:pic>
    <xdr:clientData/>
  </xdr:twoCellAnchor>
  <xdr:twoCellAnchor editAs="oneCell">
    <xdr:from>
      <xdr:col>25</xdr:col>
      <xdr:colOff>1</xdr:colOff>
      <xdr:row>30</xdr:row>
      <xdr:rowOff>1</xdr:rowOff>
    </xdr:from>
    <xdr:to>
      <xdr:col>46</xdr:col>
      <xdr:colOff>42233</xdr:colOff>
      <xdr:row>50</xdr:row>
      <xdr:rowOff>189882</xdr:rowOff>
    </xdr:to>
    <xdr:pic>
      <xdr:nvPicPr>
        <xdr:cNvPr id="23" name="Immagine 22"/>
        <xdr:cNvPicPr>
          <a:picLocks noChangeAspect="1"/>
        </xdr:cNvPicPr>
      </xdr:nvPicPr>
      <xdr:blipFill>
        <a:blip xmlns:r="http://schemas.openxmlformats.org/officeDocument/2006/relationships" r:embed="rId4"/>
        <a:stretch>
          <a:fillRect/>
        </a:stretch>
      </xdr:blipFill>
      <xdr:spPr>
        <a:xfrm>
          <a:off x="5953126" y="7172326"/>
          <a:ext cx="5042857" cy="4952381"/>
        </a:xfrm>
        <a:prstGeom prst="rect">
          <a:avLst/>
        </a:prstGeom>
      </xdr:spPr>
    </xdr:pic>
    <xdr:clientData/>
  </xdr:twoCellAnchor>
  <xdr:twoCellAnchor editAs="oneCell">
    <xdr:from>
      <xdr:col>49</xdr:col>
      <xdr:colOff>1</xdr:colOff>
      <xdr:row>30</xdr:row>
      <xdr:rowOff>1</xdr:rowOff>
    </xdr:from>
    <xdr:to>
      <xdr:col>70</xdr:col>
      <xdr:colOff>42233</xdr:colOff>
      <xdr:row>50</xdr:row>
      <xdr:rowOff>189882</xdr:rowOff>
    </xdr:to>
    <xdr:pic>
      <xdr:nvPicPr>
        <xdr:cNvPr id="24" name="Immagine 23"/>
        <xdr:cNvPicPr>
          <a:picLocks noChangeAspect="1"/>
        </xdr:cNvPicPr>
      </xdr:nvPicPr>
      <xdr:blipFill>
        <a:blip xmlns:r="http://schemas.openxmlformats.org/officeDocument/2006/relationships" r:embed="rId5"/>
        <a:stretch>
          <a:fillRect/>
        </a:stretch>
      </xdr:blipFill>
      <xdr:spPr>
        <a:xfrm>
          <a:off x="11668126" y="7172326"/>
          <a:ext cx="5042857" cy="4952381"/>
        </a:xfrm>
        <a:prstGeom prst="rect">
          <a:avLst/>
        </a:prstGeom>
      </xdr:spPr>
    </xdr:pic>
    <xdr:clientData/>
  </xdr:twoCellAnchor>
  <xdr:twoCellAnchor editAs="oneCell">
    <xdr:from>
      <xdr:col>1</xdr:col>
      <xdr:colOff>1</xdr:colOff>
      <xdr:row>52</xdr:row>
      <xdr:rowOff>1</xdr:rowOff>
    </xdr:from>
    <xdr:to>
      <xdr:col>22</xdr:col>
      <xdr:colOff>42233</xdr:colOff>
      <xdr:row>72</xdr:row>
      <xdr:rowOff>189882</xdr:rowOff>
    </xdr:to>
    <xdr:pic>
      <xdr:nvPicPr>
        <xdr:cNvPr id="25" name="Immagine 24"/>
        <xdr:cNvPicPr>
          <a:picLocks noChangeAspect="1"/>
        </xdr:cNvPicPr>
      </xdr:nvPicPr>
      <xdr:blipFill>
        <a:blip xmlns:r="http://schemas.openxmlformats.org/officeDocument/2006/relationships" r:embed="rId6"/>
        <a:stretch>
          <a:fillRect/>
        </a:stretch>
      </xdr:blipFill>
      <xdr:spPr>
        <a:xfrm>
          <a:off x="238126" y="12411076"/>
          <a:ext cx="5042857" cy="4952381"/>
        </a:xfrm>
        <a:prstGeom prst="rect">
          <a:avLst/>
        </a:prstGeom>
      </xdr:spPr>
    </xdr:pic>
    <xdr:clientData/>
  </xdr:twoCellAnchor>
  <xdr:twoCellAnchor editAs="oneCell">
    <xdr:from>
      <xdr:col>25</xdr:col>
      <xdr:colOff>1</xdr:colOff>
      <xdr:row>52</xdr:row>
      <xdr:rowOff>1</xdr:rowOff>
    </xdr:from>
    <xdr:to>
      <xdr:col>46</xdr:col>
      <xdr:colOff>42233</xdr:colOff>
      <xdr:row>72</xdr:row>
      <xdr:rowOff>189882</xdr:rowOff>
    </xdr:to>
    <xdr:pic>
      <xdr:nvPicPr>
        <xdr:cNvPr id="26" name="Immagine 25"/>
        <xdr:cNvPicPr>
          <a:picLocks noChangeAspect="1"/>
        </xdr:cNvPicPr>
      </xdr:nvPicPr>
      <xdr:blipFill>
        <a:blip xmlns:r="http://schemas.openxmlformats.org/officeDocument/2006/relationships" r:embed="rId7"/>
        <a:stretch>
          <a:fillRect/>
        </a:stretch>
      </xdr:blipFill>
      <xdr:spPr>
        <a:xfrm>
          <a:off x="5953126" y="12411076"/>
          <a:ext cx="5042857" cy="4952381"/>
        </a:xfrm>
        <a:prstGeom prst="rect">
          <a:avLst/>
        </a:prstGeom>
      </xdr:spPr>
    </xdr:pic>
    <xdr:clientData/>
  </xdr:twoCellAnchor>
  <xdr:twoCellAnchor editAs="oneCell">
    <xdr:from>
      <xdr:col>49</xdr:col>
      <xdr:colOff>1</xdr:colOff>
      <xdr:row>52</xdr:row>
      <xdr:rowOff>1</xdr:rowOff>
    </xdr:from>
    <xdr:to>
      <xdr:col>70</xdr:col>
      <xdr:colOff>42233</xdr:colOff>
      <xdr:row>72</xdr:row>
      <xdr:rowOff>189882</xdr:rowOff>
    </xdr:to>
    <xdr:pic>
      <xdr:nvPicPr>
        <xdr:cNvPr id="27" name="Immagine 26"/>
        <xdr:cNvPicPr>
          <a:picLocks noChangeAspect="1"/>
        </xdr:cNvPicPr>
      </xdr:nvPicPr>
      <xdr:blipFill>
        <a:blip xmlns:r="http://schemas.openxmlformats.org/officeDocument/2006/relationships" r:embed="rId8"/>
        <a:stretch>
          <a:fillRect/>
        </a:stretch>
      </xdr:blipFill>
      <xdr:spPr>
        <a:xfrm>
          <a:off x="11668126" y="12411076"/>
          <a:ext cx="5042857" cy="4952381"/>
        </a:xfrm>
        <a:prstGeom prst="rect">
          <a:avLst/>
        </a:prstGeom>
      </xdr:spPr>
    </xdr:pic>
    <xdr:clientData/>
  </xdr:twoCellAnchor>
  <xdr:twoCellAnchor editAs="oneCell">
    <xdr:from>
      <xdr:col>1</xdr:col>
      <xdr:colOff>1</xdr:colOff>
      <xdr:row>74</xdr:row>
      <xdr:rowOff>1</xdr:rowOff>
    </xdr:from>
    <xdr:to>
      <xdr:col>22</xdr:col>
      <xdr:colOff>42233</xdr:colOff>
      <xdr:row>94</xdr:row>
      <xdr:rowOff>189882</xdr:rowOff>
    </xdr:to>
    <xdr:pic>
      <xdr:nvPicPr>
        <xdr:cNvPr id="28" name="Immagine 27"/>
        <xdr:cNvPicPr>
          <a:picLocks noChangeAspect="1"/>
        </xdr:cNvPicPr>
      </xdr:nvPicPr>
      <xdr:blipFill>
        <a:blip xmlns:r="http://schemas.openxmlformats.org/officeDocument/2006/relationships" r:embed="rId9"/>
        <a:stretch>
          <a:fillRect/>
        </a:stretch>
      </xdr:blipFill>
      <xdr:spPr>
        <a:xfrm>
          <a:off x="238126" y="17649826"/>
          <a:ext cx="5042857" cy="4952381"/>
        </a:xfrm>
        <a:prstGeom prst="rect">
          <a:avLst/>
        </a:prstGeom>
      </xdr:spPr>
    </xdr:pic>
    <xdr:clientData/>
  </xdr:twoCellAnchor>
  <xdr:twoCellAnchor editAs="oneCell">
    <xdr:from>
      <xdr:col>25</xdr:col>
      <xdr:colOff>1</xdr:colOff>
      <xdr:row>74</xdr:row>
      <xdr:rowOff>1</xdr:rowOff>
    </xdr:from>
    <xdr:to>
      <xdr:col>46</xdr:col>
      <xdr:colOff>42233</xdr:colOff>
      <xdr:row>94</xdr:row>
      <xdr:rowOff>189882</xdr:rowOff>
    </xdr:to>
    <xdr:pic>
      <xdr:nvPicPr>
        <xdr:cNvPr id="29" name="Immagine 28"/>
        <xdr:cNvPicPr>
          <a:picLocks noChangeAspect="1"/>
        </xdr:cNvPicPr>
      </xdr:nvPicPr>
      <xdr:blipFill>
        <a:blip xmlns:r="http://schemas.openxmlformats.org/officeDocument/2006/relationships" r:embed="rId10"/>
        <a:stretch>
          <a:fillRect/>
        </a:stretch>
      </xdr:blipFill>
      <xdr:spPr>
        <a:xfrm>
          <a:off x="5953126" y="17649826"/>
          <a:ext cx="5042857" cy="4952381"/>
        </a:xfrm>
        <a:prstGeom prst="rect">
          <a:avLst/>
        </a:prstGeom>
      </xdr:spPr>
    </xdr:pic>
    <xdr:clientData/>
  </xdr:twoCellAnchor>
  <xdr:twoCellAnchor editAs="oneCell">
    <xdr:from>
      <xdr:col>25</xdr:col>
      <xdr:colOff>1</xdr:colOff>
      <xdr:row>96</xdr:row>
      <xdr:rowOff>1</xdr:rowOff>
    </xdr:from>
    <xdr:to>
      <xdr:col>46</xdr:col>
      <xdr:colOff>42233</xdr:colOff>
      <xdr:row>116</xdr:row>
      <xdr:rowOff>189882</xdr:rowOff>
    </xdr:to>
    <xdr:pic>
      <xdr:nvPicPr>
        <xdr:cNvPr id="31" name="Immagine 30"/>
        <xdr:cNvPicPr>
          <a:picLocks noChangeAspect="1"/>
        </xdr:cNvPicPr>
      </xdr:nvPicPr>
      <xdr:blipFill>
        <a:blip xmlns:r="http://schemas.openxmlformats.org/officeDocument/2006/relationships" r:embed="rId11"/>
        <a:stretch>
          <a:fillRect/>
        </a:stretch>
      </xdr:blipFill>
      <xdr:spPr>
        <a:xfrm>
          <a:off x="5953126" y="22888576"/>
          <a:ext cx="5042857" cy="4952381"/>
        </a:xfrm>
        <a:prstGeom prst="rect">
          <a:avLst/>
        </a:prstGeom>
      </xdr:spPr>
    </xdr:pic>
    <xdr:clientData/>
  </xdr:twoCellAnchor>
  <xdr:twoCellAnchor editAs="oneCell">
    <xdr:from>
      <xdr:col>49</xdr:col>
      <xdr:colOff>1</xdr:colOff>
      <xdr:row>96</xdr:row>
      <xdr:rowOff>1</xdr:rowOff>
    </xdr:from>
    <xdr:to>
      <xdr:col>70</xdr:col>
      <xdr:colOff>42233</xdr:colOff>
      <xdr:row>116</xdr:row>
      <xdr:rowOff>189882</xdr:rowOff>
    </xdr:to>
    <xdr:pic>
      <xdr:nvPicPr>
        <xdr:cNvPr id="32" name="Immagine 31"/>
        <xdr:cNvPicPr>
          <a:picLocks noChangeAspect="1"/>
        </xdr:cNvPicPr>
      </xdr:nvPicPr>
      <xdr:blipFill>
        <a:blip xmlns:r="http://schemas.openxmlformats.org/officeDocument/2006/relationships" r:embed="rId12"/>
        <a:stretch>
          <a:fillRect/>
        </a:stretch>
      </xdr:blipFill>
      <xdr:spPr>
        <a:xfrm>
          <a:off x="11668126" y="22888576"/>
          <a:ext cx="5042857" cy="4952381"/>
        </a:xfrm>
        <a:prstGeom prst="rect">
          <a:avLst/>
        </a:prstGeom>
      </xdr:spPr>
    </xdr:pic>
    <xdr:clientData/>
  </xdr:twoCellAnchor>
  <xdr:twoCellAnchor editAs="oneCell">
    <xdr:from>
      <xdr:col>49</xdr:col>
      <xdr:colOff>1</xdr:colOff>
      <xdr:row>74</xdr:row>
      <xdr:rowOff>1</xdr:rowOff>
    </xdr:from>
    <xdr:to>
      <xdr:col>70</xdr:col>
      <xdr:colOff>42233</xdr:colOff>
      <xdr:row>94</xdr:row>
      <xdr:rowOff>189882</xdr:rowOff>
    </xdr:to>
    <xdr:pic>
      <xdr:nvPicPr>
        <xdr:cNvPr id="33" name="Immagine 32"/>
        <xdr:cNvPicPr>
          <a:picLocks noChangeAspect="1"/>
        </xdr:cNvPicPr>
      </xdr:nvPicPr>
      <xdr:blipFill>
        <a:blip xmlns:r="http://schemas.openxmlformats.org/officeDocument/2006/relationships" r:embed="rId13"/>
        <a:stretch>
          <a:fillRect/>
        </a:stretch>
      </xdr:blipFill>
      <xdr:spPr>
        <a:xfrm>
          <a:off x="11668126" y="17649826"/>
          <a:ext cx="5042857" cy="4952381"/>
        </a:xfrm>
        <a:prstGeom prst="rect">
          <a:avLst/>
        </a:prstGeom>
      </xdr:spPr>
    </xdr:pic>
    <xdr:clientData/>
  </xdr:twoCellAnchor>
  <xdr:twoCellAnchor editAs="oneCell">
    <xdr:from>
      <xdr:col>1</xdr:col>
      <xdr:colOff>1</xdr:colOff>
      <xdr:row>96</xdr:row>
      <xdr:rowOff>1</xdr:rowOff>
    </xdr:from>
    <xdr:to>
      <xdr:col>22</xdr:col>
      <xdr:colOff>42233</xdr:colOff>
      <xdr:row>116</xdr:row>
      <xdr:rowOff>189882</xdr:rowOff>
    </xdr:to>
    <xdr:pic>
      <xdr:nvPicPr>
        <xdr:cNvPr id="34" name="Immagine 33"/>
        <xdr:cNvPicPr>
          <a:picLocks noChangeAspect="1"/>
        </xdr:cNvPicPr>
      </xdr:nvPicPr>
      <xdr:blipFill>
        <a:blip xmlns:r="http://schemas.openxmlformats.org/officeDocument/2006/relationships" r:embed="rId14"/>
        <a:stretch>
          <a:fillRect/>
        </a:stretch>
      </xdr:blipFill>
      <xdr:spPr>
        <a:xfrm>
          <a:off x="238126" y="22888576"/>
          <a:ext cx="5042857" cy="4952381"/>
        </a:xfrm>
        <a:prstGeom prst="rect">
          <a:avLst/>
        </a:prstGeom>
      </xdr:spPr>
    </xdr:pic>
    <xdr:clientData/>
  </xdr:twoCellAnchor>
  <xdr:twoCellAnchor editAs="oneCell">
    <xdr:from>
      <xdr:col>1</xdr:col>
      <xdr:colOff>1</xdr:colOff>
      <xdr:row>8</xdr:row>
      <xdr:rowOff>1</xdr:rowOff>
    </xdr:from>
    <xdr:to>
      <xdr:col>22</xdr:col>
      <xdr:colOff>42233</xdr:colOff>
      <xdr:row>28</xdr:row>
      <xdr:rowOff>189882</xdr:rowOff>
    </xdr:to>
    <xdr:pic>
      <xdr:nvPicPr>
        <xdr:cNvPr id="35" name="Immagine 34"/>
        <xdr:cNvPicPr>
          <a:picLocks noChangeAspect="1"/>
        </xdr:cNvPicPr>
      </xdr:nvPicPr>
      <xdr:blipFill>
        <a:blip xmlns:r="http://schemas.openxmlformats.org/officeDocument/2006/relationships" r:embed="rId15"/>
        <a:stretch>
          <a:fillRect/>
        </a:stretch>
      </xdr:blipFill>
      <xdr:spPr>
        <a:xfrm>
          <a:off x="238126" y="1933576"/>
          <a:ext cx="5042857" cy="495238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ickostidich.com/" TargetMode="External"/><Relationship Id="rId1" Type="http://schemas.openxmlformats.org/officeDocument/2006/relationships/hyperlink" Target="http://www.rickostidich.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B1:BN108"/>
  <sheetViews>
    <sheetView tabSelected="1" workbookViewId="0">
      <pane ySplit="1" topLeftCell="A2" activePane="bottomLeft" state="frozen"/>
      <selection pane="bottomLeft"/>
    </sheetView>
  </sheetViews>
  <sheetFormatPr defaultColWidth="4" defaultRowHeight="21" x14ac:dyDescent="0.35"/>
  <cols>
    <col min="1" max="2" width="4" style="81" customWidth="1"/>
    <col min="3" max="16384" width="4" style="81"/>
  </cols>
  <sheetData>
    <row r="1" spans="2:66" x14ac:dyDescent="0.35">
      <c r="B1" s="354" t="s">
        <v>1474</v>
      </c>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4"/>
    </row>
    <row r="3" spans="2:66" x14ac:dyDescent="0.35">
      <c r="B3" s="81" t="s">
        <v>1300</v>
      </c>
      <c r="BB3" s="340" t="s">
        <v>1352</v>
      </c>
      <c r="BC3" s="340"/>
      <c r="BD3" s="340"/>
      <c r="BE3" s="340"/>
      <c r="BF3" s="340"/>
      <c r="BG3" s="340"/>
      <c r="BH3" s="340"/>
      <c r="BI3" s="340"/>
      <c r="BJ3" s="327"/>
    </row>
    <row r="4" spans="2:66" x14ac:dyDescent="0.35">
      <c r="B4" s="81" t="s">
        <v>1341</v>
      </c>
      <c r="AY4" s="102"/>
      <c r="AZ4" s="102"/>
      <c r="BA4" s="102"/>
      <c r="BB4" s="102"/>
      <c r="BC4" s="102"/>
      <c r="BD4" s="102"/>
      <c r="BE4" s="102"/>
      <c r="BF4" s="388"/>
      <c r="BG4" s="388"/>
      <c r="BH4" s="388"/>
      <c r="BI4" s="102"/>
      <c r="BJ4" s="102"/>
    </row>
    <row r="5" spans="2:66" s="338" customFormat="1" x14ac:dyDescent="0.35">
      <c r="B5" s="338" t="s">
        <v>1401</v>
      </c>
      <c r="AY5" s="337"/>
      <c r="AZ5" s="337"/>
      <c r="BA5" s="337"/>
      <c r="BB5" s="337"/>
      <c r="BC5" s="337"/>
      <c r="BD5" s="337"/>
      <c r="BE5" s="337"/>
      <c r="BF5" s="388"/>
      <c r="BG5" s="388"/>
      <c r="BH5" s="388"/>
      <c r="BI5" s="337"/>
      <c r="BJ5" s="337"/>
    </row>
    <row r="6" spans="2:66" s="338" customFormat="1" x14ac:dyDescent="0.35">
      <c r="AY6" s="337"/>
      <c r="AZ6" s="337"/>
      <c r="BA6" s="337"/>
      <c r="BB6" s="337"/>
      <c r="BC6" s="337"/>
      <c r="BD6" s="337"/>
      <c r="BE6" s="337"/>
      <c r="BF6" s="388"/>
      <c r="BG6" s="388"/>
      <c r="BH6" s="388"/>
      <c r="BI6" s="337"/>
      <c r="BJ6" s="337"/>
    </row>
    <row r="7" spans="2:66" x14ac:dyDescent="0.35">
      <c r="B7" s="81" t="s">
        <v>853</v>
      </c>
      <c r="AY7" s="96"/>
      <c r="AZ7" s="96"/>
      <c r="BA7" s="96"/>
      <c r="BB7" s="96"/>
      <c r="BC7" s="96"/>
      <c r="BD7" s="96"/>
      <c r="BE7" s="96"/>
      <c r="BF7" s="96"/>
      <c r="BG7" s="96"/>
      <c r="BH7" s="96"/>
      <c r="BI7" s="96"/>
      <c r="BJ7" s="96"/>
    </row>
    <row r="8" spans="2:66" x14ac:dyDescent="0.35">
      <c r="B8" s="81" t="s">
        <v>1427</v>
      </c>
      <c r="AY8" s="96"/>
      <c r="AZ8" s="96"/>
      <c r="BA8" s="96"/>
      <c r="BB8" s="96"/>
      <c r="BC8" s="96"/>
      <c r="BD8" s="96"/>
      <c r="BE8" s="96"/>
      <c r="BF8" s="96"/>
      <c r="BG8" s="96"/>
      <c r="BH8" s="96"/>
      <c r="BI8" s="96"/>
      <c r="BJ8" s="96"/>
    </row>
    <row r="9" spans="2:66" x14ac:dyDescent="0.35">
      <c r="B9" s="81" t="s">
        <v>1465</v>
      </c>
      <c r="AY9" s="96"/>
      <c r="AZ9" s="96"/>
      <c r="BA9" s="96"/>
      <c r="BB9" s="96"/>
      <c r="BC9" s="96"/>
      <c r="BD9" s="96"/>
      <c r="BE9" s="96"/>
      <c r="BF9" s="96"/>
      <c r="BG9" s="96"/>
      <c r="BH9" s="96"/>
      <c r="BI9" s="96"/>
      <c r="BJ9" s="96"/>
    </row>
    <row r="10" spans="2:66" x14ac:dyDescent="0.35">
      <c r="AY10" s="96"/>
      <c r="AZ10" s="96"/>
      <c r="BA10" s="96"/>
      <c r="BB10" s="96"/>
      <c r="BC10" s="96"/>
      <c r="BD10" s="96"/>
      <c r="BE10" s="96"/>
      <c r="BF10" s="96"/>
      <c r="BG10" s="96"/>
      <c r="BH10" s="96"/>
      <c r="BI10" s="96"/>
      <c r="BJ10" s="96"/>
    </row>
    <row r="11" spans="2:66" x14ac:dyDescent="0.35">
      <c r="B11" s="81" t="s">
        <v>1402</v>
      </c>
      <c r="AY11" s="96"/>
      <c r="AZ11" s="96"/>
      <c r="BA11" s="96"/>
      <c r="BB11" s="96"/>
      <c r="BC11" s="96"/>
      <c r="BD11" s="96"/>
      <c r="BE11" s="96"/>
      <c r="BF11" s="96"/>
      <c r="BG11" s="96"/>
      <c r="BH11" s="96"/>
      <c r="BI11" s="96"/>
      <c r="BJ11" s="96"/>
    </row>
    <row r="12" spans="2:66" x14ac:dyDescent="0.35">
      <c r="B12" s="81" t="s">
        <v>1403</v>
      </c>
      <c r="AY12" s="96"/>
      <c r="AZ12" s="96"/>
      <c r="BA12" s="96"/>
      <c r="BB12" s="96"/>
      <c r="BC12" s="96"/>
      <c r="BD12" s="96"/>
      <c r="BE12" s="96"/>
      <c r="BF12" s="96"/>
      <c r="BG12" s="96"/>
      <c r="BH12" s="96"/>
      <c r="BI12" s="96"/>
      <c r="BJ12" s="96"/>
    </row>
    <row r="13" spans="2:66" s="338" customFormat="1" x14ac:dyDescent="0.35">
      <c r="B13" s="338" t="s">
        <v>1438</v>
      </c>
      <c r="AY13" s="337"/>
      <c r="AZ13" s="337"/>
      <c r="BA13" s="337"/>
      <c r="BB13" s="337"/>
      <c r="BC13" s="337"/>
      <c r="BD13" s="337"/>
      <c r="BE13" s="337"/>
      <c r="BF13" s="337"/>
      <c r="BG13" s="337"/>
      <c r="BH13" s="337"/>
      <c r="BI13" s="337"/>
      <c r="BJ13" s="337"/>
    </row>
    <row r="14" spans="2:66" x14ac:dyDescent="0.35">
      <c r="B14" s="81" t="s">
        <v>1428</v>
      </c>
      <c r="AY14" s="96"/>
      <c r="AZ14" s="96"/>
      <c r="BA14" s="96"/>
      <c r="BB14" s="96"/>
      <c r="BC14" s="96"/>
      <c r="BD14" s="96"/>
      <c r="BE14" s="96"/>
      <c r="BF14" s="96"/>
      <c r="BG14" s="96"/>
      <c r="BH14" s="96"/>
      <c r="BI14" s="96"/>
      <c r="BJ14" s="96"/>
    </row>
    <row r="15" spans="2:66" x14ac:dyDescent="0.35">
      <c r="B15" s="81" t="s">
        <v>1342</v>
      </c>
      <c r="AY15" s="96"/>
      <c r="AZ15" s="96"/>
      <c r="BA15" s="96"/>
      <c r="BB15" s="96"/>
      <c r="BC15" s="96"/>
      <c r="BD15" s="96"/>
      <c r="BE15" s="96"/>
      <c r="BF15" s="96"/>
      <c r="BG15" s="96"/>
      <c r="BH15" s="96"/>
      <c r="BI15" s="96"/>
      <c r="BJ15" s="96"/>
    </row>
    <row r="16" spans="2:66" x14ac:dyDescent="0.35">
      <c r="AY16" s="96"/>
      <c r="AZ16" s="96"/>
      <c r="BA16" s="96"/>
      <c r="BB16" s="96"/>
      <c r="BC16" s="96"/>
      <c r="BD16" s="96"/>
      <c r="BE16" s="96"/>
      <c r="BF16" s="96"/>
      <c r="BG16" s="96"/>
      <c r="BH16" s="96"/>
      <c r="BI16" s="96"/>
      <c r="BJ16" s="96"/>
    </row>
    <row r="17" spans="2:2" x14ac:dyDescent="0.35">
      <c r="B17" s="81" t="s">
        <v>741</v>
      </c>
    </row>
    <row r="18" spans="2:2" x14ac:dyDescent="0.35">
      <c r="B18" s="81" t="s">
        <v>866</v>
      </c>
    </row>
    <row r="19" spans="2:2" x14ac:dyDescent="0.35">
      <c r="B19" s="81" t="s">
        <v>1151</v>
      </c>
    </row>
    <row r="20" spans="2:2" x14ac:dyDescent="0.35">
      <c r="B20" s="81" t="s">
        <v>622</v>
      </c>
    </row>
    <row r="22" spans="2:2" x14ac:dyDescent="0.35">
      <c r="B22" s="85" t="s">
        <v>1343</v>
      </c>
    </row>
    <row r="23" spans="2:2" x14ac:dyDescent="0.35">
      <c r="B23" s="85" t="s">
        <v>623</v>
      </c>
    </row>
    <row r="24" spans="2:2" x14ac:dyDescent="0.35">
      <c r="B24" s="85" t="s">
        <v>867</v>
      </c>
    </row>
    <row r="25" spans="2:2" x14ac:dyDescent="0.35">
      <c r="B25" s="85" t="s">
        <v>742</v>
      </c>
    </row>
    <row r="26" spans="2:2" x14ac:dyDescent="0.35">
      <c r="B26" s="85"/>
    </row>
    <row r="27" spans="2:2" x14ac:dyDescent="0.35">
      <c r="B27" s="85" t="s">
        <v>624</v>
      </c>
    </row>
    <row r="28" spans="2:2" x14ac:dyDescent="0.35">
      <c r="B28" s="85" t="s">
        <v>743</v>
      </c>
    </row>
    <row r="29" spans="2:2" x14ac:dyDescent="0.35">
      <c r="B29" s="85" t="s">
        <v>1429</v>
      </c>
    </row>
    <row r="30" spans="2:2" x14ac:dyDescent="0.35">
      <c r="B30" s="85" t="s">
        <v>854</v>
      </c>
    </row>
    <row r="31" spans="2:2" x14ac:dyDescent="0.35">
      <c r="B31" s="85" t="s">
        <v>1466</v>
      </c>
    </row>
    <row r="32" spans="2:2" x14ac:dyDescent="0.35">
      <c r="B32" s="85" t="s">
        <v>1152</v>
      </c>
    </row>
    <row r="33" spans="2:2" x14ac:dyDescent="0.35">
      <c r="B33" s="85" t="s">
        <v>1467</v>
      </c>
    </row>
    <row r="34" spans="2:2" x14ac:dyDescent="0.35">
      <c r="B34" s="85" t="s">
        <v>744</v>
      </c>
    </row>
    <row r="35" spans="2:2" x14ac:dyDescent="0.35">
      <c r="B35" s="85" t="s">
        <v>745</v>
      </c>
    </row>
    <row r="36" spans="2:2" x14ac:dyDescent="0.35">
      <c r="B36" s="85" t="s">
        <v>625</v>
      </c>
    </row>
    <row r="38" spans="2:2" x14ac:dyDescent="0.35">
      <c r="B38" s="81" t="s">
        <v>855</v>
      </c>
    </row>
    <row r="39" spans="2:2" x14ac:dyDescent="0.35">
      <c r="B39" s="81" t="s">
        <v>1345</v>
      </c>
    </row>
    <row r="40" spans="2:2" x14ac:dyDescent="0.35">
      <c r="B40" s="81" t="s">
        <v>1344</v>
      </c>
    </row>
    <row r="42" spans="2:2" x14ac:dyDescent="0.35">
      <c r="B42" s="81" t="s">
        <v>626</v>
      </c>
    </row>
    <row r="43" spans="2:2" x14ac:dyDescent="0.35">
      <c r="B43" s="81" t="s">
        <v>627</v>
      </c>
    </row>
    <row r="44" spans="2:2" x14ac:dyDescent="0.35">
      <c r="B44" s="81" t="s">
        <v>631</v>
      </c>
    </row>
    <row r="45" spans="2:2" x14ac:dyDescent="0.35">
      <c r="B45" s="81" t="s">
        <v>856</v>
      </c>
    </row>
    <row r="46" spans="2:2" x14ac:dyDescent="0.35">
      <c r="B46" s="81" t="s">
        <v>1453</v>
      </c>
    </row>
    <row r="47" spans="2:2" x14ac:dyDescent="0.35">
      <c r="B47" s="81" t="s">
        <v>1430</v>
      </c>
    </row>
    <row r="48" spans="2:2" x14ac:dyDescent="0.35">
      <c r="B48" s="81" t="s">
        <v>740</v>
      </c>
    </row>
    <row r="50" spans="2:19" x14ac:dyDescent="0.35">
      <c r="B50" s="81" t="s">
        <v>857</v>
      </c>
    </row>
    <row r="51" spans="2:19" x14ac:dyDescent="0.35">
      <c r="B51" s="81" t="s">
        <v>1153</v>
      </c>
    </row>
    <row r="52" spans="2:19" x14ac:dyDescent="0.35">
      <c r="B52" s="81" t="s">
        <v>746</v>
      </c>
    </row>
    <row r="53" spans="2:19" x14ac:dyDescent="0.35">
      <c r="B53" s="81" t="s">
        <v>858</v>
      </c>
    </row>
    <row r="55" spans="2:19" x14ac:dyDescent="0.35">
      <c r="B55" s="81" t="s">
        <v>1431</v>
      </c>
    </row>
    <row r="57" spans="2:19" x14ac:dyDescent="0.35">
      <c r="B57" s="81" t="s">
        <v>628</v>
      </c>
    </row>
    <row r="59" spans="2:19" x14ac:dyDescent="0.35">
      <c r="B59" s="81" t="s">
        <v>629</v>
      </c>
      <c r="C59" s="85" t="s">
        <v>1346</v>
      </c>
    </row>
    <row r="60" spans="2:19" x14ac:dyDescent="0.35">
      <c r="C60" s="81" t="s">
        <v>868</v>
      </c>
    </row>
    <row r="62" spans="2:19" x14ac:dyDescent="0.35">
      <c r="B62" s="81" t="s">
        <v>629</v>
      </c>
      <c r="C62" s="81" t="s">
        <v>1347</v>
      </c>
    </row>
    <row r="63" spans="2:19" x14ac:dyDescent="0.35">
      <c r="C63" s="81" t="s">
        <v>630</v>
      </c>
    </row>
    <row r="64" spans="2:19" x14ac:dyDescent="0.35">
      <c r="C64" s="81" t="s">
        <v>1306</v>
      </c>
    </row>
    <row r="66" spans="2:2" x14ac:dyDescent="0.35">
      <c r="B66" s="81" t="s">
        <v>1307</v>
      </c>
    </row>
    <row r="67" spans="2:2" x14ac:dyDescent="0.35">
      <c r="B67" s="81" t="s">
        <v>859</v>
      </c>
    </row>
    <row r="69" spans="2:2" x14ac:dyDescent="0.35">
      <c r="B69" s="81" t="s">
        <v>739</v>
      </c>
    </row>
    <row r="70" spans="2:2" x14ac:dyDescent="0.35">
      <c r="B70" s="81" t="s">
        <v>747</v>
      </c>
    </row>
    <row r="71" spans="2:2" x14ac:dyDescent="0.35">
      <c r="B71" s="81" t="s">
        <v>748</v>
      </c>
    </row>
    <row r="72" spans="2:2" x14ac:dyDescent="0.35">
      <c r="B72" s="81" t="s">
        <v>1432</v>
      </c>
    </row>
    <row r="73" spans="2:2" x14ac:dyDescent="0.35">
      <c r="B73" s="81" t="s">
        <v>1433</v>
      </c>
    </row>
    <row r="74" spans="2:2" x14ac:dyDescent="0.35">
      <c r="B74" s="81" t="s">
        <v>1348</v>
      </c>
    </row>
    <row r="75" spans="2:2" x14ac:dyDescent="0.35">
      <c r="B75" s="81" t="s">
        <v>1349</v>
      </c>
    </row>
    <row r="76" spans="2:2" s="338" customFormat="1" x14ac:dyDescent="0.35">
      <c r="B76" s="338" t="s">
        <v>1350</v>
      </c>
    </row>
    <row r="78" spans="2:2" x14ac:dyDescent="0.35">
      <c r="B78" s="83" t="s">
        <v>862</v>
      </c>
    </row>
    <row r="80" spans="2:2" x14ac:dyDescent="0.35">
      <c r="B80" s="81" t="s">
        <v>869</v>
      </c>
    </row>
    <row r="81" spans="2:2" x14ac:dyDescent="0.35">
      <c r="B81" s="81" t="s">
        <v>1434</v>
      </c>
    </row>
    <row r="82" spans="2:2" x14ac:dyDescent="0.35">
      <c r="B82" s="81" t="s">
        <v>870</v>
      </c>
    </row>
    <row r="83" spans="2:2" x14ac:dyDescent="0.35">
      <c r="B83" s="81" t="s">
        <v>864</v>
      </c>
    </row>
    <row r="84" spans="2:2" x14ac:dyDescent="0.35">
      <c r="B84" s="81" t="s">
        <v>1308</v>
      </c>
    </row>
    <row r="85" spans="2:2" x14ac:dyDescent="0.35">
      <c r="B85" s="81" t="s">
        <v>863</v>
      </c>
    </row>
    <row r="86" spans="2:2" x14ac:dyDescent="0.35">
      <c r="B86" s="81" t="s">
        <v>973</v>
      </c>
    </row>
    <row r="87" spans="2:2" x14ac:dyDescent="0.35">
      <c r="B87" s="81" t="s">
        <v>974</v>
      </c>
    </row>
    <row r="88" spans="2:2" x14ac:dyDescent="0.35">
      <c r="B88" s="81" t="s">
        <v>1435</v>
      </c>
    </row>
    <row r="89" spans="2:2" x14ac:dyDescent="0.35">
      <c r="B89" s="81" t="s">
        <v>975</v>
      </c>
    </row>
    <row r="90" spans="2:2" x14ac:dyDescent="0.35">
      <c r="B90" s="81" t="s">
        <v>1468</v>
      </c>
    </row>
    <row r="91" spans="2:2" x14ac:dyDescent="0.35">
      <c r="B91" s="81" t="s">
        <v>1436</v>
      </c>
    </row>
    <row r="92" spans="2:2" x14ac:dyDescent="0.35">
      <c r="B92" s="81" t="s">
        <v>976</v>
      </c>
    </row>
    <row r="93" spans="2:2" x14ac:dyDescent="0.35">
      <c r="B93" s="81" t="s">
        <v>1154</v>
      </c>
    </row>
    <row r="94" spans="2:2" x14ac:dyDescent="0.35">
      <c r="B94" s="81" t="s">
        <v>1155</v>
      </c>
    </row>
    <row r="95" spans="2:2" x14ac:dyDescent="0.35">
      <c r="B95" s="81" t="s">
        <v>977</v>
      </c>
    </row>
    <row r="96" spans="2:2" x14ac:dyDescent="0.35">
      <c r="B96" s="81" t="s">
        <v>1165</v>
      </c>
    </row>
    <row r="97" spans="2:2" x14ac:dyDescent="0.35">
      <c r="B97" s="81" t="s">
        <v>1437</v>
      </c>
    </row>
    <row r="98" spans="2:2" x14ac:dyDescent="0.35">
      <c r="B98" s="81" t="s">
        <v>978</v>
      </c>
    </row>
    <row r="99" spans="2:2" x14ac:dyDescent="0.35">
      <c r="B99" s="81" t="s">
        <v>1351</v>
      </c>
    </row>
    <row r="101" spans="2:2" x14ac:dyDescent="0.35">
      <c r="B101" s="81" t="s">
        <v>871</v>
      </c>
    </row>
    <row r="103" spans="2:2" x14ac:dyDescent="0.35">
      <c r="B103" s="81" t="s">
        <v>1309</v>
      </c>
    </row>
    <row r="105" spans="2:2" x14ac:dyDescent="0.35">
      <c r="B105" s="81" t="s">
        <v>1425</v>
      </c>
    </row>
    <row r="106" spans="2:2" x14ac:dyDescent="0.35">
      <c r="B106" s="81" t="s">
        <v>1426</v>
      </c>
    </row>
    <row r="108" spans="2:2" x14ac:dyDescent="0.35">
      <c r="B108" s="81" t="s">
        <v>860</v>
      </c>
    </row>
  </sheetData>
  <mergeCells count="2">
    <mergeCell ref="BB3:BI3"/>
    <mergeCell ref="B1:BN1"/>
  </mergeCells>
  <hyperlinks>
    <hyperlink ref="BB3" r:id="rId1" display="www.RickOstidich.com"/>
    <hyperlink ref="BB3:BI3" r:id="rId2" display="www.rickostidich.com"/>
  </hyperlinks>
  <pageMargins left="0.25" right="0.25" top="0.75" bottom="0.75" header="0.3" footer="0.3"/>
  <pageSetup paperSize="9" scale="53" fitToHeight="0" orientation="landscape" r:id="rId3"/>
  <headerFooter>
    <oddFooter>&amp;Lwww.rickostidich.com&amp;RPage &amp;P of &amp;N</oddFooter>
  </headerFooter>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B1:AM170"/>
  <sheetViews>
    <sheetView workbookViewId="0">
      <pane ySplit="1" topLeftCell="A2" activePane="bottomLeft" state="frozen"/>
      <selection activeCell="A42" sqref="A42"/>
      <selection pane="bottomLeft"/>
    </sheetView>
  </sheetViews>
  <sheetFormatPr defaultColWidth="3.5703125" defaultRowHeight="18.75" x14ac:dyDescent="0.3"/>
  <cols>
    <col min="1" max="1" width="3.5703125" style="80"/>
    <col min="2" max="2" width="18.7109375" style="80" bestFit="1" customWidth="1"/>
    <col min="3" max="6" width="6.85546875" style="80" customWidth="1"/>
    <col min="7" max="7" width="3.5703125" style="80" customWidth="1"/>
    <col min="8" max="10" width="5" style="80" customWidth="1"/>
    <col min="11" max="11" width="3.5703125" style="80" customWidth="1"/>
    <col min="12" max="12" width="11.140625" style="80" bestFit="1" customWidth="1"/>
    <col min="13" max="13" width="11.42578125" style="80" bestFit="1" customWidth="1"/>
    <col min="14" max="15" width="16.7109375" style="80" customWidth="1"/>
    <col min="16" max="16" width="3.5703125" style="80"/>
    <col min="17" max="18" width="16.7109375" style="80" customWidth="1"/>
    <col min="19" max="19" width="3.5703125" style="80"/>
    <col min="20" max="21" width="16.7109375" style="80" customWidth="1"/>
    <col min="22" max="16384" width="3.5703125" style="80"/>
  </cols>
  <sheetData>
    <row r="1" spans="2:39" x14ac:dyDescent="0.3">
      <c r="B1" s="389" t="s">
        <v>1353</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row>
    <row r="3" spans="2:39" x14ac:dyDescent="0.3">
      <c r="B3" s="80" t="s">
        <v>1026</v>
      </c>
    </row>
    <row r="4" spans="2:39" x14ac:dyDescent="0.3">
      <c r="B4" s="80" t="s">
        <v>872</v>
      </c>
    </row>
    <row r="5" spans="2:39" x14ac:dyDescent="0.3">
      <c r="B5" s="80" t="s">
        <v>1027</v>
      </c>
    </row>
    <row r="6" spans="2:39" x14ac:dyDescent="0.3">
      <c r="B6" s="80" t="s">
        <v>1025</v>
      </c>
    </row>
    <row r="7" spans="2:39" x14ac:dyDescent="0.3">
      <c r="B7" s="80" t="s">
        <v>861</v>
      </c>
    </row>
    <row r="8" spans="2:39" x14ac:dyDescent="0.3">
      <c r="B8" s="80" t="s">
        <v>1439</v>
      </c>
    </row>
    <row r="9" spans="2:39" x14ac:dyDescent="0.3">
      <c r="B9" s="80" t="s">
        <v>865</v>
      </c>
    </row>
    <row r="11" spans="2:39" x14ac:dyDescent="0.3">
      <c r="B11" s="80" t="s">
        <v>1302</v>
      </c>
    </row>
    <row r="13" spans="2:39" hidden="1" x14ac:dyDescent="0.3">
      <c r="N13" s="99" t="s">
        <v>653</v>
      </c>
      <c r="O13" s="99" t="s">
        <v>1119</v>
      </c>
      <c r="P13" s="99"/>
      <c r="Q13" s="99" t="s">
        <v>1121</v>
      </c>
      <c r="R13" s="99" t="s">
        <v>1122</v>
      </c>
      <c r="S13" s="99"/>
      <c r="T13" s="99" t="s">
        <v>711</v>
      </c>
      <c r="U13" s="99" t="s">
        <v>717</v>
      </c>
    </row>
    <row r="14" spans="2:39" hidden="1" x14ac:dyDescent="0.3">
      <c r="N14" s="99" t="s">
        <v>656</v>
      </c>
      <c r="O14" s="99" t="s">
        <v>1120</v>
      </c>
      <c r="P14" s="99"/>
      <c r="Q14" s="99" t="s">
        <v>691</v>
      </c>
      <c r="R14" s="99" t="s">
        <v>1123</v>
      </c>
      <c r="S14" s="99"/>
      <c r="T14" s="99" t="s">
        <v>714</v>
      </c>
      <c r="U14" s="99" t="s">
        <v>1124</v>
      </c>
    </row>
    <row r="15" spans="2:39" x14ac:dyDescent="0.3">
      <c r="C15" s="346" t="s">
        <v>677</v>
      </c>
      <c r="D15" s="347"/>
      <c r="E15" s="347"/>
      <c r="F15" s="348"/>
      <c r="H15" s="346" t="s">
        <v>1157</v>
      </c>
      <c r="I15" s="347"/>
      <c r="J15" s="348"/>
      <c r="L15" s="344" t="s">
        <v>1129</v>
      </c>
      <c r="M15" s="345"/>
      <c r="N15" s="351" t="s">
        <v>736</v>
      </c>
      <c r="O15" s="352"/>
      <c r="Q15" s="351" t="s">
        <v>737</v>
      </c>
      <c r="R15" s="352"/>
      <c r="T15" s="351" t="s">
        <v>738</v>
      </c>
      <c r="U15" s="352"/>
    </row>
    <row r="16" spans="2:39" x14ac:dyDescent="0.3">
      <c r="B16" s="93"/>
      <c r="C16" s="310" t="s">
        <v>11</v>
      </c>
      <c r="D16" s="311" t="s">
        <v>12</v>
      </c>
      <c r="E16" s="311" t="s">
        <v>13</v>
      </c>
      <c r="F16" s="312" t="s">
        <v>14</v>
      </c>
      <c r="G16" s="311"/>
      <c r="H16" s="310" t="s">
        <v>993</v>
      </c>
      <c r="I16" s="311" t="s">
        <v>992</v>
      </c>
      <c r="J16" s="312" t="s">
        <v>991</v>
      </c>
      <c r="K16" s="94"/>
      <c r="L16" s="93" t="s">
        <v>1130</v>
      </c>
      <c r="M16" s="93" t="s">
        <v>1131</v>
      </c>
      <c r="N16" s="127" t="s">
        <v>674</v>
      </c>
      <c r="O16" s="128" t="s">
        <v>735</v>
      </c>
      <c r="Q16" s="127" t="s">
        <v>674</v>
      </c>
      <c r="R16" s="128" t="s">
        <v>735</v>
      </c>
      <c r="T16" s="127" t="s">
        <v>674</v>
      </c>
      <c r="U16" s="128" t="s">
        <v>735</v>
      </c>
    </row>
    <row r="17" spans="2:21" x14ac:dyDescent="0.3">
      <c r="B17" s="341" t="s">
        <v>675</v>
      </c>
      <c r="C17" s="313">
        <v>1</v>
      </c>
      <c r="D17" s="158">
        <v>1</v>
      </c>
      <c r="E17" s="158">
        <v>1</v>
      </c>
      <c r="F17" s="314">
        <v>1</v>
      </c>
      <c r="G17" s="158"/>
      <c r="H17" s="313">
        <v>0</v>
      </c>
      <c r="I17" s="158">
        <v>0</v>
      </c>
      <c r="J17" s="314">
        <v>1</v>
      </c>
      <c r="K17" s="97"/>
      <c r="L17" s="97" t="s">
        <v>1065</v>
      </c>
      <c r="M17" s="97" t="s">
        <v>632</v>
      </c>
      <c r="N17" s="171" t="s">
        <v>632</v>
      </c>
      <c r="O17" s="110" t="s">
        <v>653</v>
      </c>
      <c r="P17" s="97"/>
      <c r="Q17" s="171" t="str">
        <f>SUBSTITUTE(SUBSTITUTE(SUBSTITUTE(SUBSTITUTE(N17,$N$13,$Q$13),$N$14,$Q$14),$O$13,$R$13),$O$14,$R$14)</f>
        <v>TO</v>
      </c>
      <c r="R17" s="110" t="s">
        <v>688</v>
      </c>
      <c r="S17" s="97"/>
      <c r="T17" s="171" t="str">
        <f>SUBSTITUTE(SUBSTITUTE(SUBSTITUTE(SUBSTITUTE(N17,$N$13,$T$13),$N$14,$T$14),$O$13,$U$13),$O$14,$U$14)</f>
        <v>FO</v>
      </c>
      <c r="U17" s="110" t="s">
        <v>711</v>
      </c>
    </row>
    <row r="18" spans="2:21" x14ac:dyDescent="0.3">
      <c r="B18" s="349"/>
      <c r="C18" s="313">
        <v>1</v>
      </c>
      <c r="D18" s="158">
        <v>1</v>
      </c>
      <c r="E18" s="158">
        <v>1</v>
      </c>
      <c r="F18" s="314">
        <v>1</v>
      </c>
      <c r="G18" s="158"/>
      <c r="H18" s="313">
        <v>0</v>
      </c>
      <c r="I18" s="158">
        <v>0</v>
      </c>
      <c r="J18" s="314">
        <v>3</v>
      </c>
      <c r="K18" s="97"/>
      <c r="L18" s="97" t="s">
        <v>1066</v>
      </c>
      <c r="M18" s="97" t="s">
        <v>633</v>
      </c>
      <c r="N18" s="171" t="s">
        <v>633</v>
      </c>
      <c r="O18" s="110" t="s">
        <v>654</v>
      </c>
      <c r="P18" s="97"/>
      <c r="Q18" s="171" t="str">
        <f t="shared" ref="Q18:Q34" si="0">SUBSTITUTE(SUBSTITUTE(SUBSTITUTE(SUBSTITUTE(N18,$N$13,$Q$13),$N$14,$Q$14),$O$13,$R$13),$O$14,$R$14)</f>
        <v>TA</v>
      </c>
      <c r="R18" s="110" t="s">
        <v>689</v>
      </c>
      <c r="S18" s="97"/>
      <c r="T18" s="171" t="str">
        <f t="shared" ref="T18:T34" si="1">SUBSTITUTE(SUBSTITUTE(SUBSTITUTE(SUBSTITUTE(N18,$N$13,$T$13),$N$14,$T$14),$O$13,$U$13),$O$14,$U$14)</f>
        <v>FA</v>
      </c>
      <c r="U18" s="110" t="s">
        <v>712</v>
      </c>
    </row>
    <row r="19" spans="2:21" x14ac:dyDescent="0.3">
      <c r="B19" s="349"/>
      <c r="C19" s="315">
        <v>1</v>
      </c>
      <c r="D19" s="286">
        <v>1</v>
      </c>
      <c r="E19" s="286">
        <v>1</v>
      </c>
      <c r="F19" s="316">
        <v>2</v>
      </c>
      <c r="G19" s="286"/>
      <c r="H19" s="315">
        <v>0</v>
      </c>
      <c r="I19" s="286">
        <v>0</v>
      </c>
      <c r="J19" s="317">
        <v>2</v>
      </c>
      <c r="K19" s="170"/>
      <c r="L19" s="170" t="s">
        <v>1067</v>
      </c>
      <c r="M19" s="170" t="s">
        <v>634</v>
      </c>
      <c r="N19" s="174" t="s">
        <v>634</v>
      </c>
      <c r="O19" s="169" t="s">
        <v>655</v>
      </c>
      <c r="P19" s="170"/>
      <c r="Q19" s="174" t="str">
        <f t="shared" si="0"/>
        <v>TI</v>
      </c>
      <c r="R19" s="169" t="s">
        <v>690</v>
      </c>
      <c r="S19" s="170"/>
      <c r="T19" s="174" t="str">
        <f t="shared" si="1"/>
        <v>FI</v>
      </c>
      <c r="U19" s="169" t="s">
        <v>713</v>
      </c>
    </row>
    <row r="20" spans="2:21" x14ac:dyDescent="0.3">
      <c r="B20" s="349"/>
      <c r="C20" s="313">
        <v>1</v>
      </c>
      <c r="D20" s="158">
        <v>1</v>
      </c>
      <c r="E20" s="158">
        <v>1</v>
      </c>
      <c r="F20" s="314">
        <v>1</v>
      </c>
      <c r="G20" s="158"/>
      <c r="H20" s="313">
        <v>3</v>
      </c>
      <c r="I20" s="158">
        <v>0</v>
      </c>
      <c r="J20" s="314">
        <v>0</v>
      </c>
      <c r="K20" s="97"/>
      <c r="L20" s="97" t="s">
        <v>1068</v>
      </c>
      <c r="M20" s="97" t="s">
        <v>635</v>
      </c>
      <c r="N20" s="171" t="s">
        <v>635</v>
      </c>
      <c r="O20" s="110" t="s">
        <v>656</v>
      </c>
      <c r="P20" s="97"/>
      <c r="Q20" s="171" t="str">
        <f t="shared" si="0"/>
        <v>DO</v>
      </c>
      <c r="R20" s="110" t="s">
        <v>691</v>
      </c>
      <c r="S20" s="97"/>
      <c r="T20" s="171" t="str">
        <f t="shared" si="1"/>
        <v>BO</v>
      </c>
      <c r="U20" s="110" t="s">
        <v>714</v>
      </c>
    </row>
    <row r="21" spans="2:21" x14ac:dyDescent="0.3">
      <c r="B21" s="349"/>
      <c r="C21" s="313">
        <v>1</v>
      </c>
      <c r="D21" s="158">
        <v>1</v>
      </c>
      <c r="E21" s="158">
        <v>1</v>
      </c>
      <c r="F21" s="314">
        <v>1</v>
      </c>
      <c r="G21" s="158"/>
      <c r="H21" s="313">
        <v>1</v>
      </c>
      <c r="I21" s="158">
        <v>0</v>
      </c>
      <c r="J21" s="314">
        <v>0</v>
      </c>
      <c r="K21" s="97"/>
      <c r="L21" s="97" t="s">
        <v>1069</v>
      </c>
      <c r="M21" s="97" t="s">
        <v>636</v>
      </c>
      <c r="N21" s="171" t="s">
        <v>636</v>
      </c>
      <c r="O21" s="110" t="s">
        <v>657</v>
      </c>
      <c r="P21" s="97"/>
      <c r="Q21" s="171" t="str">
        <f t="shared" si="0"/>
        <v>DA</v>
      </c>
      <c r="R21" s="110" t="s">
        <v>692</v>
      </c>
      <c r="S21" s="97"/>
      <c r="T21" s="171" t="str">
        <f t="shared" si="1"/>
        <v>BA</v>
      </c>
      <c r="U21" s="110" t="s">
        <v>715</v>
      </c>
    </row>
    <row r="22" spans="2:21" x14ac:dyDescent="0.3">
      <c r="B22" s="350"/>
      <c r="C22" s="318">
        <v>1</v>
      </c>
      <c r="D22" s="163">
        <v>1</v>
      </c>
      <c r="E22" s="163">
        <v>1</v>
      </c>
      <c r="F22" s="319">
        <v>2</v>
      </c>
      <c r="G22" s="163"/>
      <c r="H22" s="318">
        <v>2</v>
      </c>
      <c r="I22" s="163">
        <v>0</v>
      </c>
      <c r="J22" s="320">
        <v>0</v>
      </c>
      <c r="K22" s="93"/>
      <c r="L22" s="93" t="s">
        <v>1070</v>
      </c>
      <c r="M22" s="93" t="s">
        <v>637</v>
      </c>
      <c r="N22" s="172" t="s">
        <v>637</v>
      </c>
      <c r="O22" s="112" t="s">
        <v>658</v>
      </c>
      <c r="P22" s="93"/>
      <c r="Q22" s="172" t="str">
        <f t="shared" si="0"/>
        <v>DI</v>
      </c>
      <c r="R22" s="112" t="s">
        <v>693</v>
      </c>
      <c r="S22" s="93"/>
      <c r="T22" s="172" t="str">
        <f t="shared" si="1"/>
        <v>BI</v>
      </c>
      <c r="U22" s="112" t="s">
        <v>716</v>
      </c>
    </row>
    <row r="23" spans="2:21" x14ac:dyDescent="0.3">
      <c r="B23" s="341" t="s">
        <v>678</v>
      </c>
      <c r="C23" s="131">
        <v>1</v>
      </c>
      <c r="D23" s="132">
        <v>1</v>
      </c>
      <c r="E23" s="321">
        <v>2</v>
      </c>
      <c r="F23" s="133">
        <v>2</v>
      </c>
      <c r="G23" s="132"/>
      <c r="H23" s="131">
        <v>0</v>
      </c>
      <c r="I23" s="132">
        <v>1</v>
      </c>
      <c r="J23" s="133">
        <v>0</v>
      </c>
      <c r="K23" s="98"/>
      <c r="L23" s="98" t="s">
        <v>1071</v>
      </c>
      <c r="M23" s="98" t="s">
        <v>638</v>
      </c>
      <c r="N23" s="173" t="s">
        <v>638</v>
      </c>
      <c r="O23" s="129" t="s">
        <v>660</v>
      </c>
      <c r="P23" s="98"/>
      <c r="Q23" s="173" t="str">
        <f t="shared" si="0"/>
        <v>HO</v>
      </c>
      <c r="R23" s="129" t="s">
        <v>695</v>
      </c>
      <c r="S23" s="98"/>
      <c r="T23" s="173" t="str">
        <f t="shared" si="1"/>
        <v>SO</v>
      </c>
      <c r="U23" s="108" t="s">
        <v>717</v>
      </c>
    </row>
    <row r="24" spans="2:21" x14ac:dyDescent="0.3">
      <c r="B24" s="349"/>
      <c r="C24" s="313">
        <v>1</v>
      </c>
      <c r="D24" s="158">
        <v>1</v>
      </c>
      <c r="E24" s="322">
        <v>2</v>
      </c>
      <c r="F24" s="314">
        <v>2</v>
      </c>
      <c r="G24" s="158"/>
      <c r="H24" s="313">
        <v>0</v>
      </c>
      <c r="I24" s="158">
        <v>3</v>
      </c>
      <c r="J24" s="314">
        <v>0</v>
      </c>
      <c r="K24" s="97"/>
      <c r="L24" s="97" t="s">
        <v>1072</v>
      </c>
      <c r="M24" s="97" t="s">
        <v>639</v>
      </c>
      <c r="N24" s="171" t="s">
        <v>639</v>
      </c>
      <c r="O24" s="130" t="s">
        <v>659</v>
      </c>
      <c r="P24" s="97"/>
      <c r="Q24" s="171" t="str">
        <f t="shared" si="0"/>
        <v>HA</v>
      </c>
      <c r="R24" s="130" t="s">
        <v>694</v>
      </c>
      <c r="S24" s="97"/>
      <c r="T24" s="171" t="str">
        <f t="shared" si="1"/>
        <v>SA</v>
      </c>
      <c r="U24" s="110" t="s">
        <v>718</v>
      </c>
    </row>
    <row r="25" spans="2:21" x14ac:dyDescent="0.3">
      <c r="B25" s="350"/>
      <c r="C25" s="318">
        <v>1</v>
      </c>
      <c r="D25" s="163">
        <v>1</v>
      </c>
      <c r="E25" s="323">
        <v>2</v>
      </c>
      <c r="F25" s="319">
        <v>4</v>
      </c>
      <c r="G25" s="163"/>
      <c r="H25" s="318">
        <v>0</v>
      </c>
      <c r="I25" s="163">
        <v>2</v>
      </c>
      <c r="J25" s="320">
        <v>0</v>
      </c>
      <c r="K25" s="93"/>
      <c r="L25" s="93" t="s">
        <v>1073</v>
      </c>
      <c r="M25" s="93" t="s">
        <v>640</v>
      </c>
      <c r="N25" s="172" t="s">
        <v>640</v>
      </c>
      <c r="O25" s="112" t="s">
        <v>661</v>
      </c>
      <c r="P25" s="93"/>
      <c r="Q25" s="172" t="str">
        <f t="shared" si="0"/>
        <v>HI</v>
      </c>
      <c r="R25" s="112" t="s">
        <v>696</v>
      </c>
      <c r="S25" s="93"/>
      <c r="T25" s="172" t="str">
        <f t="shared" si="1"/>
        <v>SI</v>
      </c>
      <c r="U25" s="112" t="s">
        <v>719</v>
      </c>
    </row>
    <row r="26" spans="2:21" x14ac:dyDescent="0.3">
      <c r="B26" s="341" t="s">
        <v>679</v>
      </c>
      <c r="C26" s="131">
        <v>1</v>
      </c>
      <c r="D26" s="132">
        <v>1</v>
      </c>
      <c r="E26" s="132">
        <v>1</v>
      </c>
      <c r="F26" s="133">
        <v>1</v>
      </c>
      <c r="G26" s="132"/>
      <c r="H26" s="131">
        <v>0</v>
      </c>
      <c r="I26" s="132">
        <v>1</v>
      </c>
      <c r="J26" s="133">
        <v>1</v>
      </c>
      <c r="K26" s="98"/>
      <c r="L26" s="98" t="s">
        <v>1074</v>
      </c>
      <c r="M26" s="98" t="s">
        <v>1030</v>
      </c>
      <c r="N26" s="173" t="s">
        <v>641</v>
      </c>
      <c r="O26" s="108" t="s">
        <v>662</v>
      </c>
      <c r="P26" s="98"/>
      <c r="Q26" s="173" t="str">
        <f t="shared" si="0"/>
        <v>TON</v>
      </c>
      <c r="R26" s="108" t="s">
        <v>687</v>
      </c>
      <c r="S26" s="98"/>
      <c r="T26" s="173" t="str">
        <f t="shared" si="1"/>
        <v>FON</v>
      </c>
      <c r="U26" s="108" t="s">
        <v>720</v>
      </c>
    </row>
    <row r="27" spans="2:21" x14ac:dyDescent="0.3">
      <c r="B27" s="349"/>
      <c r="C27" s="313">
        <v>1</v>
      </c>
      <c r="D27" s="158">
        <v>1</v>
      </c>
      <c r="E27" s="158">
        <v>1</v>
      </c>
      <c r="F27" s="314">
        <v>1</v>
      </c>
      <c r="G27" s="158"/>
      <c r="H27" s="313">
        <v>0</v>
      </c>
      <c r="I27" s="158">
        <v>3</v>
      </c>
      <c r="J27" s="314">
        <v>3</v>
      </c>
      <c r="K27" s="97"/>
      <c r="L27" s="97" t="s">
        <v>1075</v>
      </c>
      <c r="M27" s="97" t="s">
        <v>1031</v>
      </c>
      <c r="N27" s="171" t="s">
        <v>642</v>
      </c>
      <c r="O27" s="110" t="s">
        <v>663</v>
      </c>
      <c r="P27" s="97"/>
      <c r="Q27" s="171" t="str">
        <f t="shared" si="0"/>
        <v>TAN</v>
      </c>
      <c r="R27" s="110" t="s">
        <v>697</v>
      </c>
      <c r="S27" s="97"/>
      <c r="T27" s="171" t="str">
        <f t="shared" si="1"/>
        <v>FAN</v>
      </c>
      <c r="U27" s="110" t="s">
        <v>721</v>
      </c>
    </row>
    <row r="28" spans="2:21" x14ac:dyDescent="0.3">
      <c r="B28" s="349"/>
      <c r="C28" s="315">
        <v>1</v>
      </c>
      <c r="D28" s="286">
        <v>1</v>
      </c>
      <c r="E28" s="286">
        <v>1</v>
      </c>
      <c r="F28" s="316">
        <v>2</v>
      </c>
      <c r="G28" s="286"/>
      <c r="H28" s="315">
        <v>0</v>
      </c>
      <c r="I28" s="286">
        <v>2</v>
      </c>
      <c r="J28" s="317">
        <v>2</v>
      </c>
      <c r="K28" s="170"/>
      <c r="L28" s="170" t="s">
        <v>1076</v>
      </c>
      <c r="M28" s="170" t="s">
        <v>1032</v>
      </c>
      <c r="N28" s="174" t="s">
        <v>643</v>
      </c>
      <c r="O28" s="169" t="s">
        <v>664</v>
      </c>
      <c r="P28" s="170"/>
      <c r="Q28" s="174" t="str">
        <f t="shared" si="0"/>
        <v>TIN</v>
      </c>
      <c r="R28" s="169" t="s">
        <v>698</v>
      </c>
      <c r="S28" s="170"/>
      <c r="T28" s="174" t="str">
        <f t="shared" si="1"/>
        <v>FIN</v>
      </c>
      <c r="U28" s="169" t="s">
        <v>722</v>
      </c>
    </row>
    <row r="29" spans="2:21" x14ac:dyDescent="0.3">
      <c r="B29" s="349"/>
      <c r="C29" s="313">
        <v>1</v>
      </c>
      <c r="D29" s="158">
        <v>1</v>
      </c>
      <c r="E29" s="158">
        <v>1</v>
      </c>
      <c r="F29" s="314">
        <v>1</v>
      </c>
      <c r="G29" s="158"/>
      <c r="H29" s="313">
        <v>3</v>
      </c>
      <c r="I29" s="158">
        <v>3</v>
      </c>
      <c r="J29" s="314">
        <v>0</v>
      </c>
      <c r="K29" s="97"/>
      <c r="L29" s="97" t="s">
        <v>1077</v>
      </c>
      <c r="M29" s="97" t="s">
        <v>1008</v>
      </c>
      <c r="N29" s="171" t="s">
        <v>681</v>
      </c>
      <c r="O29" s="110" t="s">
        <v>684</v>
      </c>
      <c r="P29" s="97"/>
      <c r="Q29" s="171" t="str">
        <f t="shared" si="0"/>
        <v>DON</v>
      </c>
      <c r="R29" s="110" t="s">
        <v>699</v>
      </c>
      <c r="S29" s="97"/>
      <c r="T29" s="171" t="str">
        <f t="shared" si="1"/>
        <v>BON</v>
      </c>
      <c r="U29" s="110" t="s">
        <v>723</v>
      </c>
    </row>
    <row r="30" spans="2:21" x14ac:dyDescent="0.3">
      <c r="B30" s="349"/>
      <c r="C30" s="313">
        <v>1</v>
      </c>
      <c r="D30" s="158">
        <v>1</v>
      </c>
      <c r="E30" s="158">
        <v>1</v>
      </c>
      <c r="F30" s="314">
        <v>1</v>
      </c>
      <c r="G30" s="158"/>
      <c r="H30" s="313">
        <v>1</v>
      </c>
      <c r="I30" s="158">
        <v>1</v>
      </c>
      <c r="J30" s="314">
        <v>0</v>
      </c>
      <c r="K30" s="97"/>
      <c r="L30" s="97" t="s">
        <v>1078</v>
      </c>
      <c r="M30" s="97" t="s">
        <v>1033</v>
      </c>
      <c r="N30" s="171" t="s">
        <v>682</v>
      </c>
      <c r="O30" s="110" t="s">
        <v>685</v>
      </c>
      <c r="P30" s="97"/>
      <c r="Q30" s="171" t="str">
        <f t="shared" si="0"/>
        <v>DAN</v>
      </c>
      <c r="R30" s="110" t="s">
        <v>700</v>
      </c>
      <c r="S30" s="97"/>
      <c r="T30" s="171" t="str">
        <f t="shared" si="1"/>
        <v>BAN</v>
      </c>
      <c r="U30" s="110" t="s">
        <v>724</v>
      </c>
    </row>
    <row r="31" spans="2:21" x14ac:dyDescent="0.3">
      <c r="B31" s="350"/>
      <c r="C31" s="318">
        <v>1</v>
      </c>
      <c r="D31" s="163">
        <v>1</v>
      </c>
      <c r="E31" s="163">
        <v>1</v>
      </c>
      <c r="F31" s="319">
        <v>2</v>
      </c>
      <c r="G31" s="163"/>
      <c r="H31" s="318">
        <v>2</v>
      </c>
      <c r="I31" s="163">
        <v>2</v>
      </c>
      <c r="J31" s="320">
        <v>0</v>
      </c>
      <c r="K31" s="93"/>
      <c r="L31" s="93" t="s">
        <v>1079</v>
      </c>
      <c r="M31" s="93" t="s">
        <v>1034</v>
      </c>
      <c r="N31" s="172" t="s">
        <v>683</v>
      </c>
      <c r="O31" s="112" t="s">
        <v>686</v>
      </c>
      <c r="P31" s="93"/>
      <c r="Q31" s="172" t="str">
        <f t="shared" si="0"/>
        <v>DIN</v>
      </c>
      <c r="R31" s="112" t="s">
        <v>701</v>
      </c>
      <c r="S31" s="93"/>
      <c r="T31" s="172" t="str">
        <f t="shared" si="1"/>
        <v>BIN</v>
      </c>
      <c r="U31" s="112" t="s">
        <v>725</v>
      </c>
    </row>
    <row r="32" spans="2:21" x14ac:dyDescent="0.3">
      <c r="B32" s="341" t="s">
        <v>676</v>
      </c>
      <c r="C32" s="131">
        <v>0</v>
      </c>
      <c r="D32" s="132">
        <v>0</v>
      </c>
      <c r="E32" s="132">
        <v>0</v>
      </c>
      <c r="F32" s="133">
        <v>0</v>
      </c>
      <c r="G32" s="132"/>
      <c r="H32" s="131">
        <v>1</v>
      </c>
      <c r="I32" s="132">
        <v>1</v>
      </c>
      <c r="J32" s="133">
        <v>1</v>
      </c>
      <c r="K32" s="98"/>
      <c r="L32" s="98"/>
      <c r="M32" s="98" t="s">
        <v>1035</v>
      </c>
      <c r="N32" s="173" t="s">
        <v>644</v>
      </c>
      <c r="O32" s="108" t="s">
        <v>665</v>
      </c>
      <c r="P32" s="98"/>
      <c r="Q32" s="173" t="str">
        <f t="shared" si="0"/>
        <v>YO</v>
      </c>
      <c r="R32" s="108" t="s">
        <v>702</v>
      </c>
      <c r="S32" s="98"/>
      <c r="T32" s="173" t="str">
        <f t="shared" si="1"/>
        <v>ZO</v>
      </c>
      <c r="U32" s="108" t="s">
        <v>726</v>
      </c>
    </row>
    <row r="33" spans="2:21" x14ac:dyDescent="0.3">
      <c r="B33" s="349"/>
      <c r="C33" s="313">
        <v>0</v>
      </c>
      <c r="D33" s="158">
        <v>0</v>
      </c>
      <c r="E33" s="158">
        <v>0</v>
      </c>
      <c r="F33" s="314">
        <v>0</v>
      </c>
      <c r="G33" s="158"/>
      <c r="H33" s="313">
        <v>3</v>
      </c>
      <c r="I33" s="158">
        <v>3</v>
      </c>
      <c r="J33" s="314">
        <v>3</v>
      </c>
      <c r="K33" s="97"/>
      <c r="L33" s="97"/>
      <c r="M33" s="97" t="s">
        <v>1036</v>
      </c>
      <c r="N33" s="171" t="s">
        <v>645</v>
      </c>
      <c r="O33" s="110" t="s">
        <v>666</v>
      </c>
      <c r="P33" s="97"/>
      <c r="Q33" s="171" t="str">
        <f t="shared" si="0"/>
        <v>YA</v>
      </c>
      <c r="R33" s="110" t="s">
        <v>703</v>
      </c>
      <c r="S33" s="97"/>
      <c r="T33" s="171" t="str">
        <f t="shared" si="1"/>
        <v>ZA</v>
      </c>
      <c r="U33" s="110" t="s">
        <v>727</v>
      </c>
    </row>
    <row r="34" spans="2:21" x14ac:dyDescent="0.3">
      <c r="B34" s="350"/>
      <c r="C34" s="318">
        <v>0</v>
      </c>
      <c r="D34" s="163">
        <v>0</v>
      </c>
      <c r="E34" s="163">
        <v>0</v>
      </c>
      <c r="F34" s="320">
        <v>0</v>
      </c>
      <c r="G34" s="163"/>
      <c r="H34" s="318">
        <v>2</v>
      </c>
      <c r="I34" s="163">
        <v>2</v>
      </c>
      <c r="J34" s="320">
        <v>2</v>
      </c>
      <c r="K34" s="93"/>
      <c r="L34" s="93"/>
      <c r="M34" s="93" t="s">
        <v>1037</v>
      </c>
      <c r="N34" s="172" t="s">
        <v>646</v>
      </c>
      <c r="O34" s="112" t="s">
        <v>667</v>
      </c>
      <c r="P34" s="93"/>
      <c r="Q34" s="172" t="str">
        <f t="shared" si="0"/>
        <v>YI</v>
      </c>
      <c r="R34" s="112" t="s">
        <v>704</v>
      </c>
      <c r="S34" s="93"/>
      <c r="T34" s="172" t="str">
        <f t="shared" si="1"/>
        <v>ZI</v>
      </c>
      <c r="U34" s="112" t="s">
        <v>728</v>
      </c>
    </row>
    <row r="36" spans="2:21" x14ac:dyDescent="0.3">
      <c r="B36" s="80" t="s">
        <v>1292</v>
      </c>
    </row>
    <row r="37" spans="2:21" x14ac:dyDescent="0.3">
      <c r="B37" s="80" t="s">
        <v>1125</v>
      </c>
    </row>
    <row r="38" spans="2:21" x14ac:dyDescent="0.3">
      <c r="B38" s="80" t="s">
        <v>1141</v>
      </c>
    </row>
    <row r="39" spans="2:21" x14ac:dyDescent="0.3">
      <c r="B39" s="80" t="s">
        <v>1293</v>
      </c>
    </row>
    <row r="40" spans="2:21" x14ac:dyDescent="0.3">
      <c r="B40" s="80" t="s">
        <v>1166</v>
      </c>
    </row>
    <row r="41" spans="2:21" x14ac:dyDescent="0.3">
      <c r="B41" s="80" t="s">
        <v>1289</v>
      </c>
    </row>
    <row r="42" spans="2:21" x14ac:dyDescent="0.3">
      <c r="B42" s="80" t="s">
        <v>1310</v>
      </c>
    </row>
    <row r="43" spans="2:21" x14ac:dyDescent="0.3">
      <c r="B43" s="80" t="s">
        <v>1440</v>
      </c>
    </row>
    <row r="45" spans="2:21" x14ac:dyDescent="0.3">
      <c r="B45" s="80" t="s">
        <v>1126</v>
      </c>
    </row>
    <row r="46" spans="2:21" x14ac:dyDescent="0.3">
      <c r="B46" s="80" t="s">
        <v>1441</v>
      </c>
    </row>
    <row r="47" spans="2:21" x14ac:dyDescent="0.3">
      <c r="B47" s="80" t="s">
        <v>1142</v>
      </c>
    </row>
    <row r="48" spans="2:21" x14ac:dyDescent="0.3">
      <c r="B48" s="80" t="s">
        <v>1127</v>
      </c>
    </row>
    <row r="49" spans="2:2" x14ac:dyDescent="0.3">
      <c r="B49" s="80" t="s">
        <v>1143</v>
      </c>
    </row>
    <row r="50" spans="2:2" x14ac:dyDescent="0.3">
      <c r="B50" s="80" t="s">
        <v>1144</v>
      </c>
    </row>
    <row r="51" spans="2:2" x14ac:dyDescent="0.3">
      <c r="B51" s="80" t="s">
        <v>1442</v>
      </c>
    </row>
    <row r="52" spans="2:2" x14ac:dyDescent="0.3">
      <c r="B52" s="80" t="s">
        <v>1287</v>
      </c>
    </row>
    <row r="53" spans="2:2" x14ac:dyDescent="0.3">
      <c r="B53" s="80" t="s">
        <v>1145</v>
      </c>
    </row>
    <row r="54" spans="2:2" x14ac:dyDescent="0.3">
      <c r="B54" s="80" t="s">
        <v>1294</v>
      </c>
    </row>
    <row r="55" spans="2:2" x14ac:dyDescent="0.3">
      <c r="B55" s="80" t="s">
        <v>1311</v>
      </c>
    </row>
    <row r="56" spans="2:2" x14ac:dyDescent="0.3">
      <c r="B56" s="80" t="s">
        <v>1167</v>
      </c>
    </row>
    <row r="57" spans="2:2" x14ac:dyDescent="0.3">
      <c r="B57" s="80" t="s">
        <v>1312</v>
      </c>
    </row>
    <row r="58" spans="2:2" x14ac:dyDescent="0.3">
      <c r="B58" s="80" t="s">
        <v>1295</v>
      </c>
    </row>
    <row r="60" spans="2:2" s="334" customFormat="1" x14ac:dyDescent="0.3">
      <c r="B60" s="334" t="s">
        <v>1339</v>
      </c>
    </row>
    <row r="61" spans="2:2" x14ac:dyDescent="0.3">
      <c r="B61" s="80" t="s">
        <v>1443</v>
      </c>
    </row>
    <row r="62" spans="2:2" x14ac:dyDescent="0.3">
      <c r="B62" s="80" t="s">
        <v>1444</v>
      </c>
    </row>
    <row r="63" spans="2:2" x14ac:dyDescent="0.3">
      <c r="B63" s="80" t="s">
        <v>1290</v>
      </c>
    </row>
    <row r="64" spans="2:2" x14ac:dyDescent="0.3">
      <c r="B64" s="80" t="s">
        <v>1354</v>
      </c>
    </row>
    <row r="65" spans="2:2" x14ac:dyDescent="0.3">
      <c r="B65" s="80" t="s">
        <v>1296</v>
      </c>
    </row>
    <row r="66" spans="2:2" s="339" customFormat="1" x14ac:dyDescent="0.3">
      <c r="B66" s="339" t="s">
        <v>1355</v>
      </c>
    </row>
    <row r="67" spans="2:2" x14ac:dyDescent="0.3">
      <c r="B67" s="80" t="s">
        <v>1356</v>
      </c>
    </row>
    <row r="68" spans="2:2" x14ac:dyDescent="0.3">
      <c r="B68" s="80" t="s">
        <v>1297</v>
      </c>
    </row>
    <row r="69" spans="2:2" x14ac:dyDescent="0.3">
      <c r="B69" s="80" t="s">
        <v>1291</v>
      </c>
    </row>
    <row r="70" spans="2:2" x14ac:dyDescent="0.3">
      <c r="B70" s="80" t="s">
        <v>1313</v>
      </c>
    </row>
    <row r="72" spans="2:2" x14ac:dyDescent="0.3">
      <c r="B72" s="80" t="s">
        <v>1299</v>
      </c>
    </row>
    <row r="73" spans="2:2" x14ac:dyDescent="0.3">
      <c r="B73" s="80" t="s">
        <v>1315</v>
      </c>
    </row>
    <row r="74" spans="2:2" x14ac:dyDescent="0.3">
      <c r="B74" s="80" t="s">
        <v>1314</v>
      </c>
    </row>
    <row r="75" spans="2:2" x14ac:dyDescent="0.3">
      <c r="B75" s="80" t="s">
        <v>1298</v>
      </c>
    </row>
    <row r="77" spans="2:2" x14ac:dyDescent="0.3">
      <c r="B77" s="80" t="s">
        <v>1128</v>
      </c>
    </row>
    <row r="79" spans="2:2" x14ac:dyDescent="0.3">
      <c r="B79" s="80" t="s">
        <v>1156</v>
      </c>
    </row>
    <row r="80" spans="2:2" x14ac:dyDescent="0.3">
      <c r="B80" s="80" t="s">
        <v>1303</v>
      </c>
    </row>
    <row r="82" spans="2:21" x14ac:dyDescent="0.3">
      <c r="C82" s="346" t="s">
        <v>677</v>
      </c>
      <c r="D82" s="347"/>
      <c r="E82" s="347"/>
      <c r="F82" s="348"/>
      <c r="H82" s="346" t="s">
        <v>1157</v>
      </c>
      <c r="I82" s="347"/>
      <c r="J82" s="348"/>
      <c r="L82" s="344" t="s">
        <v>1129</v>
      </c>
      <c r="M82" s="345"/>
      <c r="N82" s="351" t="s">
        <v>736</v>
      </c>
      <c r="O82" s="352"/>
      <c r="Q82" s="351" t="s">
        <v>737</v>
      </c>
      <c r="R82" s="352"/>
      <c r="T82" s="351" t="s">
        <v>738</v>
      </c>
      <c r="U82" s="352"/>
    </row>
    <row r="83" spans="2:21" x14ac:dyDescent="0.3">
      <c r="B83" s="93"/>
      <c r="C83" s="310" t="s">
        <v>11</v>
      </c>
      <c r="D83" s="311" t="s">
        <v>12</v>
      </c>
      <c r="E83" s="311" t="s">
        <v>13</v>
      </c>
      <c r="F83" s="312" t="s">
        <v>14</v>
      </c>
      <c r="G83" s="311"/>
      <c r="H83" s="310" t="s">
        <v>993</v>
      </c>
      <c r="I83" s="311" t="s">
        <v>992</v>
      </c>
      <c r="J83" s="312" t="s">
        <v>991</v>
      </c>
      <c r="K83" s="94"/>
      <c r="L83" s="93" t="s">
        <v>1130</v>
      </c>
      <c r="M83" s="93" t="s">
        <v>1131</v>
      </c>
      <c r="N83" s="127" t="s">
        <v>674</v>
      </c>
      <c r="O83" s="128" t="s">
        <v>735</v>
      </c>
      <c r="Q83" s="127" t="s">
        <v>674</v>
      </c>
      <c r="R83" s="128" t="s">
        <v>735</v>
      </c>
      <c r="T83" s="127" t="s">
        <v>674</v>
      </c>
      <c r="U83" s="128" t="s">
        <v>735</v>
      </c>
    </row>
    <row r="84" spans="2:21" x14ac:dyDescent="0.3">
      <c r="B84" s="341" t="s">
        <v>1029</v>
      </c>
      <c r="C84" s="313">
        <v>1</v>
      </c>
      <c r="D84" s="158">
        <v>1</v>
      </c>
      <c r="E84" s="158">
        <v>1</v>
      </c>
      <c r="F84" s="314">
        <v>1</v>
      </c>
      <c r="G84" s="158"/>
      <c r="H84" s="313">
        <v>2</v>
      </c>
      <c r="I84" s="158">
        <v>1</v>
      </c>
      <c r="J84" s="314">
        <v>1</v>
      </c>
      <c r="K84" s="97"/>
      <c r="L84" s="97" t="s">
        <v>1080</v>
      </c>
      <c r="M84" s="97" t="s">
        <v>1038</v>
      </c>
      <c r="N84" s="171" t="s">
        <v>998</v>
      </c>
      <c r="O84" s="110" t="s">
        <v>1170</v>
      </c>
      <c r="P84" s="97"/>
      <c r="Q84" s="171" t="str">
        <f t="shared" ref="Q84:Q104" si="2">SUBSTITUTE(SUBSTITUTE(SUBSTITUTE(SUBSTITUTE(N84,$N$13,$Q$13),$N$14,$Q$14),$O$13,$R$13),$O$14,$R$14)</f>
        <v>TONDI</v>
      </c>
      <c r="R84" s="110" t="s">
        <v>1208</v>
      </c>
      <c r="S84" s="97"/>
      <c r="T84" s="171" t="str">
        <f t="shared" ref="T84:T104" si="3">SUBSTITUTE(SUBSTITUTE(SUBSTITUTE(SUBSTITUTE(N84,$N$13,$T$13),$N$14,$T$14),$O$13,$U$13),$O$14,$U$14)</f>
        <v>FONBI</v>
      </c>
      <c r="U84" s="110" t="s">
        <v>1245</v>
      </c>
    </row>
    <row r="85" spans="2:21" x14ac:dyDescent="0.3">
      <c r="B85" s="342"/>
      <c r="C85" s="313">
        <v>1</v>
      </c>
      <c r="D85" s="158">
        <v>1</v>
      </c>
      <c r="E85" s="158">
        <v>1</v>
      </c>
      <c r="F85" s="314">
        <v>1</v>
      </c>
      <c r="G85" s="158"/>
      <c r="H85" s="313">
        <v>2</v>
      </c>
      <c r="I85" s="158">
        <v>3</v>
      </c>
      <c r="J85" s="314">
        <v>3</v>
      </c>
      <c r="K85" s="97"/>
      <c r="L85" s="97" t="s">
        <v>1081</v>
      </c>
      <c r="M85" s="97" t="s">
        <v>1041</v>
      </c>
      <c r="N85" s="171" t="s">
        <v>999</v>
      </c>
      <c r="O85" s="110" t="s">
        <v>1171</v>
      </c>
      <c r="P85" s="97"/>
      <c r="Q85" s="171" t="str">
        <f t="shared" si="2"/>
        <v>TANDI</v>
      </c>
      <c r="R85" s="110" t="s">
        <v>1209</v>
      </c>
      <c r="S85" s="97"/>
      <c r="T85" s="171" t="str">
        <f t="shared" si="3"/>
        <v>FANBI</v>
      </c>
      <c r="U85" s="110" t="s">
        <v>1246</v>
      </c>
    </row>
    <row r="86" spans="2:21" x14ac:dyDescent="0.3">
      <c r="B86" s="342"/>
      <c r="C86" s="313">
        <v>1</v>
      </c>
      <c r="D86" s="158">
        <v>1</v>
      </c>
      <c r="E86" s="158">
        <v>1</v>
      </c>
      <c r="F86" s="314">
        <v>1</v>
      </c>
      <c r="G86" s="158"/>
      <c r="H86" s="313">
        <v>3</v>
      </c>
      <c r="I86" s="158">
        <v>3</v>
      </c>
      <c r="J86" s="314">
        <v>2</v>
      </c>
      <c r="K86" s="97"/>
      <c r="L86" s="97" t="s">
        <v>1082</v>
      </c>
      <c r="M86" s="97" t="s">
        <v>1042</v>
      </c>
      <c r="N86" s="171" t="s">
        <v>1000</v>
      </c>
      <c r="O86" s="110" t="s">
        <v>1172</v>
      </c>
      <c r="P86" s="97"/>
      <c r="Q86" s="171" t="str">
        <f t="shared" si="2"/>
        <v>DONTI</v>
      </c>
      <c r="R86" s="110" t="s">
        <v>1210</v>
      </c>
      <c r="S86" s="97"/>
      <c r="T86" s="171" t="str">
        <f t="shared" si="3"/>
        <v>BONFI</v>
      </c>
      <c r="U86" s="110" t="s">
        <v>1247</v>
      </c>
    </row>
    <row r="87" spans="2:21" x14ac:dyDescent="0.3">
      <c r="B87" s="342"/>
      <c r="C87" s="315">
        <v>1</v>
      </c>
      <c r="D87" s="286">
        <v>1</v>
      </c>
      <c r="E87" s="286">
        <v>1</v>
      </c>
      <c r="F87" s="317">
        <v>1</v>
      </c>
      <c r="G87" s="286"/>
      <c r="H87" s="315">
        <v>1</v>
      </c>
      <c r="I87" s="286">
        <v>1</v>
      </c>
      <c r="J87" s="317">
        <v>2</v>
      </c>
      <c r="K87" s="170"/>
      <c r="L87" s="170" t="s">
        <v>1083</v>
      </c>
      <c r="M87" s="170" t="s">
        <v>1043</v>
      </c>
      <c r="N87" s="174" t="s">
        <v>1001</v>
      </c>
      <c r="O87" s="169" t="s">
        <v>1173</v>
      </c>
      <c r="P87" s="170"/>
      <c r="Q87" s="174" t="str">
        <f t="shared" si="2"/>
        <v>DANTI</v>
      </c>
      <c r="R87" s="169" t="s">
        <v>1211</v>
      </c>
      <c r="S87" s="170"/>
      <c r="T87" s="174" t="str">
        <f t="shared" si="3"/>
        <v>BANFI</v>
      </c>
      <c r="U87" s="169" t="s">
        <v>1248</v>
      </c>
    </row>
    <row r="88" spans="2:21" x14ac:dyDescent="0.3">
      <c r="B88" s="342"/>
      <c r="C88" s="313">
        <v>1</v>
      </c>
      <c r="D88" s="158">
        <v>1</v>
      </c>
      <c r="E88" s="158">
        <v>1</v>
      </c>
      <c r="F88" s="314">
        <v>1</v>
      </c>
      <c r="G88" s="158"/>
      <c r="H88" s="313">
        <v>1</v>
      </c>
      <c r="I88" s="158">
        <v>2</v>
      </c>
      <c r="J88" s="314">
        <v>2</v>
      </c>
      <c r="K88" s="97"/>
      <c r="L88" s="97" t="s">
        <v>1084</v>
      </c>
      <c r="M88" s="97" t="s">
        <v>1044</v>
      </c>
      <c r="N88" s="171" t="s">
        <v>1017</v>
      </c>
      <c r="O88" s="110" t="s">
        <v>1174</v>
      </c>
      <c r="P88" s="97"/>
      <c r="Q88" s="171" t="str">
        <f t="shared" si="2"/>
        <v>TONYO</v>
      </c>
      <c r="R88" s="110" t="s">
        <v>1212</v>
      </c>
      <c r="S88" s="97"/>
      <c r="T88" s="171" t="str">
        <f t="shared" si="3"/>
        <v>FONZO</v>
      </c>
      <c r="U88" s="110" t="s">
        <v>1249</v>
      </c>
    </row>
    <row r="89" spans="2:21" x14ac:dyDescent="0.3">
      <c r="B89" s="342"/>
      <c r="C89" s="313">
        <v>1</v>
      </c>
      <c r="D89" s="158">
        <v>1</v>
      </c>
      <c r="E89" s="158">
        <v>1</v>
      </c>
      <c r="F89" s="314">
        <v>1</v>
      </c>
      <c r="G89" s="158"/>
      <c r="H89" s="313">
        <v>3</v>
      </c>
      <c r="I89" s="158">
        <v>2</v>
      </c>
      <c r="J89" s="314">
        <v>2</v>
      </c>
      <c r="K89" s="97"/>
      <c r="L89" s="97" t="s">
        <v>1085</v>
      </c>
      <c r="M89" s="97" t="s">
        <v>1045</v>
      </c>
      <c r="N89" s="171" t="s">
        <v>1018</v>
      </c>
      <c r="O89" s="110" t="s">
        <v>1175</v>
      </c>
      <c r="P89" s="97"/>
      <c r="Q89" s="171" t="str">
        <f t="shared" si="2"/>
        <v>TANYA</v>
      </c>
      <c r="R89" s="110" t="s">
        <v>1213</v>
      </c>
      <c r="S89" s="97"/>
      <c r="T89" s="171" t="str">
        <f t="shared" si="3"/>
        <v>FANZA</v>
      </c>
      <c r="U89" s="110" t="s">
        <v>1250</v>
      </c>
    </row>
    <row r="90" spans="2:21" x14ac:dyDescent="0.3">
      <c r="B90" s="342"/>
      <c r="C90" s="313">
        <v>1</v>
      </c>
      <c r="D90" s="158">
        <v>1</v>
      </c>
      <c r="E90" s="158">
        <v>1</v>
      </c>
      <c r="F90" s="314">
        <v>1</v>
      </c>
      <c r="G90" s="158"/>
      <c r="H90" s="313">
        <v>2</v>
      </c>
      <c r="I90" s="158">
        <v>2</v>
      </c>
      <c r="J90" s="314">
        <v>3</v>
      </c>
      <c r="K90" s="97"/>
      <c r="L90" s="97" t="s">
        <v>1086</v>
      </c>
      <c r="M90" s="97" t="s">
        <v>1046</v>
      </c>
      <c r="N90" s="171" t="s">
        <v>1019</v>
      </c>
      <c r="O90" s="110" t="s">
        <v>1176</v>
      </c>
      <c r="P90" s="97"/>
      <c r="Q90" s="171" t="str">
        <f t="shared" si="2"/>
        <v>DONYA</v>
      </c>
      <c r="R90" s="110" t="s">
        <v>1214</v>
      </c>
      <c r="S90" s="97"/>
      <c r="T90" s="171" t="str">
        <f t="shared" si="3"/>
        <v>BONZA</v>
      </c>
      <c r="U90" s="110" t="s">
        <v>1251</v>
      </c>
    </row>
    <row r="91" spans="2:21" x14ac:dyDescent="0.3">
      <c r="B91" s="342"/>
      <c r="C91" s="315">
        <v>1</v>
      </c>
      <c r="D91" s="286">
        <v>1</v>
      </c>
      <c r="E91" s="286">
        <v>1</v>
      </c>
      <c r="F91" s="317">
        <v>1</v>
      </c>
      <c r="G91" s="286"/>
      <c r="H91" s="315">
        <v>2</v>
      </c>
      <c r="I91" s="286">
        <v>2</v>
      </c>
      <c r="J91" s="317">
        <v>1</v>
      </c>
      <c r="K91" s="170"/>
      <c r="L91" s="170" t="s">
        <v>1087</v>
      </c>
      <c r="M91" s="170" t="s">
        <v>1047</v>
      </c>
      <c r="N91" s="174" t="s">
        <v>1020</v>
      </c>
      <c r="O91" s="169" t="s">
        <v>1177</v>
      </c>
      <c r="P91" s="170"/>
      <c r="Q91" s="174" t="str">
        <f t="shared" si="2"/>
        <v>DANYO</v>
      </c>
      <c r="R91" s="169" t="s">
        <v>1215</v>
      </c>
      <c r="S91" s="170"/>
      <c r="T91" s="174" t="str">
        <f t="shared" si="3"/>
        <v>BANZO</v>
      </c>
      <c r="U91" s="169" t="s">
        <v>1252</v>
      </c>
    </row>
    <row r="92" spans="2:21" x14ac:dyDescent="0.3">
      <c r="B92" s="342"/>
      <c r="C92" s="313">
        <v>1</v>
      </c>
      <c r="D92" s="158">
        <v>1</v>
      </c>
      <c r="E92" s="158">
        <v>1</v>
      </c>
      <c r="F92" s="325">
        <v>2</v>
      </c>
      <c r="G92" s="158"/>
      <c r="H92" s="313">
        <v>3</v>
      </c>
      <c r="I92" s="158">
        <v>1</v>
      </c>
      <c r="J92" s="314">
        <v>1</v>
      </c>
      <c r="K92" s="97"/>
      <c r="L92" s="97" t="s">
        <v>1088</v>
      </c>
      <c r="M92" s="97" t="s">
        <v>1048</v>
      </c>
      <c r="N92" s="171" t="s">
        <v>994</v>
      </c>
      <c r="O92" s="110" t="s">
        <v>1178</v>
      </c>
      <c r="P92" s="97"/>
      <c r="Q92" s="171" t="str">
        <f t="shared" si="2"/>
        <v>TONDO</v>
      </c>
      <c r="R92" s="110" t="s">
        <v>1216</v>
      </c>
      <c r="S92" s="97"/>
      <c r="T92" s="171" t="str">
        <f t="shared" si="3"/>
        <v>FONBO</v>
      </c>
      <c r="U92" s="110" t="s">
        <v>1253</v>
      </c>
    </row>
    <row r="93" spans="2:21" x14ac:dyDescent="0.3">
      <c r="B93" s="342"/>
      <c r="C93" s="313">
        <v>1</v>
      </c>
      <c r="D93" s="158">
        <v>1</v>
      </c>
      <c r="E93" s="158">
        <v>1</v>
      </c>
      <c r="F93" s="325">
        <v>2</v>
      </c>
      <c r="G93" s="158"/>
      <c r="H93" s="313">
        <v>1</v>
      </c>
      <c r="I93" s="158">
        <v>3</v>
      </c>
      <c r="J93" s="314">
        <v>3</v>
      </c>
      <c r="K93" s="97"/>
      <c r="L93" s="97" t="s">
        <v>1089</v>
      </c>
      <c r="M93" s="97" t="s">
        <v>1049</v>
      </c>
      <c r="N93" s="171" t="s">
        <v>995</v>
      </c>
      <c r="O93" s="110" t="s">
        <v>1179</v>
      </c>
      <c r="P93" s="97"/>
      <c r="Q93" s="171" t="str">
        <f t="shared" si="2"/>
        <v>TANDA</v>
      </c>
      <c r="R93" s="110" t="s">
        <v>1217</v>
      </c>
      <c r="S93" s="97"/>
      <c r="T93" s="171" t="str">
        <f t="shared" si="3"/>
        <v>FANBA</v>
      </c>
      <c r="U93" s="110" t="s">
        <v>1254</v>
      </c>
    </row>
    <row r="94" spans="2:21" x14ac:dyDescent="0.3">
      <c r="B94" s="342"/>
      <c r="C94" s="313">
        <v>1</v>
      </c>
      <c r="D94" s="158">
        <v>1</v>
      </c>
      <c r="E94" s="158">
        <v>1</v>
      </c>
      <c r="F94" s="325">
        <v>2</v>
      </c>
      <c r="G94" s="158"/>
      <c r="H94" s="313">
        <v>3</v>
      </c>
      <c r="I94" s="158">
        <v>3</v>
      </c>
      <c r="J94" s="314">
        <v>1</v>
      </c>
      <c r="K94" s="97"/>
      <c r="L94" s="97" t="s">
        <v>1090</v>
      </c>
      <c r="M94" s="97" t="s">
        <v>1050</v>
      </c>
      <c r="N94" s="171" t="s">
        <v>996</v>
      </c>
      <c r="O94" s="110" t="s">
        <v>1180</v>
      </c>
      <c r="P94" s="97"/>
      <c r="Q94" s="171" t="str">
        <f t="shared" si="2"/>
        <v>DONTO</v>
      </c>
      <c r="R94" s="110" t="s">
        <v>1218</v>
      </c>
      <c r="S94" s="97"/>
      <c r="T94" s="171" t="str">
        <f t="shared" si="3"/>
        <v>BONFO</v>
      </c>
      <c r="U94" s="110" t="s">
        <v>1255</v>
      </c>
    </row>
    <row r="95" spans="2:21" x14ac:dyDescent="0.3">
      <c r="B95" s="343"/>
      <c r="C95" s="318">
        <v>1</v>
      </c>
      <c r="D95" s="163">
        <v>1</v>
      </c>
      <c r="E95" s="163">
        <v>1</v>
      </c>
      <c r="F95" s="319">
        <v>2</v>
      </c>
      <c r="G95" s="163"/>
      <c r="H95" s="318">
        <v>1</v>
      </c>
      <c r="I95" s="163">
        <v>1</v>
      </c>
      <c r="J95" s="320">
        <v>3</v>
      </c>
      <c r="K95" s="93"/>
      <c r="L95" s="93" t="s">
        <v>1091</v>
      </c>
      <c r="M95" s="93" t="s">
        <v>1051</v>
      </c>
      <c r="N95" s="172" t="s">
        <v>997</v>
      </c>
      <c r="O95" s="112" t="s">
        <v>1181</v>
      </c>
      <c r="P95" s="93"/>
      <c r="Q95" s="172" t="str">
        <f t="shared" si="2"/>
        <v>DANTA</v>
      </c>
      <c r="R95" s="112" t="s">
        <v>1219</v>
      </c>
      <c r="S95" s="93"/>
      <c r="T95" s="172" t="str">
        <f t="shared" si="3"/>
        <v>BANFA</v>
      </c>
      <c r="U95" s="112" t="s">
        <v>1256</v>
      </c>
    </row>
    <row r="96" spans="2:21" x14ac:dyDescent="0.3">
      <c r="B96" s="341" t="s">
        <v>1028</v>
      </c>
      <c r="C96" s="131">
        <v>1</v>
      </c>
      <c r="D96" s="132">
        <v>1</v>
      </c>
      <c r="E96" s="321">
        <v>2</v>
      </c>
      <c r="F96" s="133">
        <v>2</v>
      </c>
      <c r="G96" s="132"/>
      <c r="H96" s="131">
        <v>1</v>
      </c>
      <c r="I96" s="132">
        <v>2</v>
      </c>
      <c r="J96" s="133">
        <v>1</v>
      </c>
      <c r="K96" s="98"/>
      <c r="L96" s="98" t="s">
        <v>1092</v>
      </c>
      <c r="M96" s="98" t="s">
        <v>1052</v>
      </c>
      <c r="N96" s="173" t="s">
        <v>1011</v>
      </c>
      <c r="O96" s="129" t="s">
        <v>1182</v>
      </c>
      <c r="P96" s="98"/>
      <c r="Q96" s="173" t="str">
        <f t="shared" si="2"/>
        <v>HOYO</v>
      </c>
      <c r="R96" s="129" t="s">
        <v>1220</v>
      </c>
      <c r="S96" s="98"/>
      <c r="T96" s="173" t="str">
        <f t="shared" si="3"/>
        <v>SOZO</v>
      </c>
      <c r="U96" s="108" t="s">
        <v>1257</v>
      </c>
    </row>
    <row r="97" spans="2:21" x14ac:dyDescent="0.3">
      <c r="B97" s="342"/>
      <c r="C97" s="313">
        <v>1</v>
      </c>
      <c r="D97" s="158">
        <v>1</v>
      </c>
      <c r="E97" s="322">
        <v>2</v>
      </c>
      <c r="F97" s="314">
        <v>2</v>
      </c>
      <c r="G97" s="158"/>
      <c r="H97" s="313">
        <v>3</v>
      </c>
      <c r="I97" s="158">
        <v>2</v>
      </c>
      <c r="J97" s="314">
        <v>3</v>
      </c>
      <c r="K97" s="97"/>
      <c r="L97" s="97" t="s">
        <v>1093</v>
      </c>
      <c r="M97" s="97" t="s">
        <v>1053</v>
      </c>
      <c r="N97" s="171" t="s">
        <v>1012</v>
      </c>
      <c r="O97" s="130" t="s">
        <v>1183</v>
      </c>
      <c r="P97" s="97"/>
      <c r="Q97" s="171" t="str">
        <f t="shared" si="2"/>
        <v>HAYA</v>
      </c>
      <c r="R97" s="130" t="s">
        <v>1221</v>
      </c>
      <c r="S97" s="97"/>
      <c r="T97" s="171" t="str">
        <f t="shared" si="3"/>
        <v>SAZA</v>
      </c>
      <c r="U97" s="110" t="s">
        <v>1259</v>
      </c>
    </row>
    <row r="98" spans="2:21" x14ac:dyDescent="0.3">
      <c r="B98" s="342"/>
      <c r="C98" s="313">
        <v>1</v>
      </c>
      <c r="D98" s="158">
        <v>1</v>
      </c>
      <c r="E98" s="322">
        <v>2</v>
      </c>
      <c r="F98" s="314">
        <v>2</v>
      </c>
      <c r="G98" s="158"/>
      <c r="H98" s="313">
        <v>2</v>
      </c>
      <c r="I98" s="158">
        <v>3</v>
      </c>
      <c r="J98" s="314">
        <v>2</v>
      </c>
      <c r="K98" s="97"/>
      <c r="L98" s="97" t="s">
        <v>1094</v>
      </c>
      <c r="M98" s="97" t="s">
        <v>1054</v>
      </c>
      <c r="N98" s="171" t="s">
        <v>1013</v>
      </c>
      <c r="O98" s="130" t="s">
        <v>1184</v>
      </c>
      <c r="P98" s="97"/>
      <c r="Q98" s="171" t="str">
        <f t="shared" si="2"/>
        <v>HOYI</v>
      </c>
      <c r="R98" s="130" t="s">
        <v>1222</v>
      </c>
      <c r="S98" s="97"/>
      <c r="T98" s="171" t="str">
        <f t="shared" si="3"/>
        <v>SOZI</v>
      </c>
      <c r="U98" s="110" t="s">
        <v>1260</v>
      </c>
    </row>
    <row r="99" spans="2:21" x14ac:dyDescent="0.3">
      <c r="B99" s="342"/>
      <c r="C99" s="315">
        <v>1</v>
      </c>
      <c r="D99" s="286">
        <v>1</v>
      </c>
      <c r="E99" s="324">
        <v>2</v>
      </c>
      <c r="F99" s="317">
        <v>2</v>
      </c>
      <c r="G99" s="286"/>
      <c r="H99" s="315">
        <v>2</v>
      </c>
      <c r="I99" s="286">
        <v>1</v>
      </c>
      <c r="J99" s="317">
        <v>2</v>
      </c>
      <c r="K99" s="170"/>
      <c r="L99" s="170" t="s">
        <v>1095</v>
      </c>
      <c r="M99" s="170" t="s">
        <v>1040</v>
      </c>
      <c r="N99" s="174" t="s">
        <v>1014</v>
      </c>
      <c r="O99" s="328" t="s">
        <v>1185</v>
      </c>
      <c r="P99" s="170"/>
      <c r="Q99" s="174" t="str">
        <f t="shared" si="2"/>
        <v>HAYI</v>
      </c>
      <c r="R99" s="328" t="s">
        <v>1223</v>
      </c>
      <c r="S99" s="170"/>
      <c r="T99" s="174" t="str">
        <f t="shared" si="3"/>
        <v>SAZI</v>
      </c>
      <c r="U99" s="169" t="s">
        <v>1261</v>
      </c>
    </row>
    <row r="100" spans="2:21" x14ac:dyDescent="0.3">
      <c r="B100" s="342"/>
      <c r="C100" s="313">
        <v>1</v>
      </c>
      <c r="D100" s="158">
        <v>1</v>
      </c>
      <c r="E100" s="322">
        <v>2</v>
      </c>
      <c r="F100" s="325">
        <v>4</v>
      </c>
      <c r="G100" s="158"/>
      <c r="H100" s="313">
        <v>1</v>
      </c>
      <c r="I100" s="158">
        <v>3</v>
      </c>
      <c r="J100" s="314">
        <v>1</v>
      </c>
      <c r="K100" s="97"/>
      <c r="L100" s="97" t="s">
        <v>1096</v>
      </c>
      <c r="M100" s="97" t="s">
        <v>1055</v>
      </c>
      <c r="N100" s="171" t="s">
        <v>1015</v>
      </c>
      <c r="O100" s="110" t="s">
        <v>1186</v>
      </c>
      <c r="P100" s="97"/>
      <c r="Q100" s="171" t="str">
        <f t="shared" si="2"/>
        <v>HIYO</v>
      </c>
      <c r="R100" s="110" t="s">
        <v>1224</v>
      </c>
      <c r="S100" s="97"/>
      <c r="T100" s="171" t="str">
        <f t="shared" si="3"/>
        <v>SIZO</v>
      </c>
      <c r="U100" s="110" t="s">
        <v>1262</v>
      </c>
    </row>
    <row r="101" spans="2:21" x14ac:dyDescent="0.3">
      <c r="B101" s="343"/>
      <c r="C101" s="318">
        <v>1</v>
      </c>
      <c r="D101" s="163">
        <v>1</v>
      </c>
      <c r="E101" s="323">
        <v>2</v>
      </c>
      <c r="F101" s="319">
        <v>4</v>
      </c>
      <c r="G101" s="163"/>
      <c r="H101" s="318">
        <v>3</v>
      </c>
      <c r="I101" s="163">
        <v>1</v>
      </c>
      <c r="J101" s="320">
        <v>3</v>
      </c>
      <c r="K101" s="93"/>
      <c r="L101" s="93" t="s">
        <v>1097</v>
      </c>
      <c r="M101" s="93" t="s">
        <v>1056</v>
      </c>
      <c r="N101" s="172" t="s">
        <v>1016</v>
      </c>
      <c r="O101" s="112" t="s">
        <v>1188</v>
      </c>
      <c r="P101" s="93"/>
      <c r="Q101" s="172" t="str">
        <f t="shared" si="2"/>
        <v>HIYA</v>
      </c>
      <c r="R101" s="112" t="s">
        <v>1225</v>
      </c>
      <c r="S101" s="93"/>
      <c r="T101" s="172" t="str">
        <f t="shared" si="3"/>
        <v>SIZA</v>
      </c>
      <c r="U101" s="112" t="s">
        <v>1263</v>
      </c>
    </row>
    <row r="102" spans="2:21" x14ac:dyDescent="0.3">
      <c r="B102" s="342" t="s">
        <v>982</v>
      </c>
      <c r="C102" s="313">
        <v>1</v>
      </c>
      <c r="D102" s="158">
        <v>1</v>
      </c>
      <c r="E102" s="322">
        <v>2</v>
      </c>
      <c r="F102" s="314">
        <v>2</v>
      </c>
      <c r="G102" s="158"/>
      <c r="H102" s="313">
        <v>1</v>
      </c>
      <c r="I102" s="158">
        <v>0</v>
      </c>
      <c r="J102" s="314">
        <v>1</v>
      </c>
      <c r="K102" s="97"/>
      <c r="L102" s="97" t="s">
        <v>1098</v>
      </c>
      <c r="M102" s="97" t="s">
        <v>979</v>
      </c>
      <c r="N102" s="171" t="s">
        <v>1057</v>
      </c>
      <c r="O102" s="130" t="s">
        <v>1189</v>
      </c>
      <c r="P102" s="97"/>
      <c r="Q102" s="171" t="str">
        <f t="shared" si="2"/>
        <v>HAYO</v>
      </c>
      <c r="R102" s="130" t="s">
        <v>1282</v>
      </c>
      <c r="S102" s="97"/>
      <c r="T102" s="171" t="str">
        <f t="shared" si="3"/>
        <v>SAZO</v>
      </c>
      <c r="U102" s="110" t="s">
        <v>1284</v>
      </c>
    </row>
    <row r="103" spans="2:21" x14ac:dyDescent="0.3">
      <c r="B103" s="342"/>
      <c r="C103" s="313">
        <v>1</v>
      </c>
      <c r="D103" s="158">
        <v>1</v>
      </c>
      <c r="E103" s="322">
        <v>2</v>
      </c>
      <c r="F103" s="314">
        <v>2</v>
      </c>
      <c r="G103" s="158"/>
      <c r="H103" s="313">
        <v>3</v>
      </c>
      <c r="I103" s="158">
        <v>0</v>
      </c>
      <c r="J103" s="314">
        <v>3</v>
      </c>
      <c r="K103" s="97"/>
      <c r="L103" s="97" t="s">
        <v>1099</v>
      </c>
      <c r="M103" s="97" t="s">
        <v>980</v>
      </c>
      <c r="N103" s="171" t="s">
        <v>1058</v>
      </c>
      <c r="O103" s="130" t="s">
        <v>1190</v>
      </c>
      <c r="P103" s="97"/>
      <c r="Q103" s="171" t="str">
        <f t="shared" si="2"/>
        <v>HOYA</v>
      </c>
      <c r="R103" s="130" t="s">
        <v>1283</v>
      </c>
      <c r="S103" s="97"/>
      <c r="T103" s="171" t="str">
        <f t="shared" si="3"/>
        <v>SOZA</v>
      </c>
      <c r="U103" s="110" t="s">
        <v>1258</v>
      </c>
    </row>
    <row r="104" spans="2:21" x14ac:dyDescent="0.3">
      <c r="B104" s="343"/>
      <c r="C104" s="318">
        <v>1</v>
      </c>
      <c r="D104" s="163">
        <v>1</v>
      </c>
      <c r="E104" s="323">
        <v>2</v>
      </c>
      <c r="F104" s="319">
        <v>4</v>
      </c>
      <c r="G104" s="163"/>
      <c r="H104" s="318">
        <v>2</v>
      </c>
      <c r="I104" s="163">
        <v>0</v>
      </c>
      <c r="J104" s="320">
        <v>2</v>
      </c>
      <c r="K104" s="93"/>
      <c r="L104" s="93" t="s">
        <v>1100</v>
      </c>
      <c r="M104" s="93" t="s">
        <v>981</v>
      </c>
      <c r="N104" s="172" t="s">
        <v>1059</v>
      </c>
      <c r="O104" s="112" t="s">
        <v>1187</v>
      </c>
      <c r="P104" s="93"/>
      <c r="Q104" s="172" t="str">
        <f t="shared" si="2"/>
        <v>HIYI</v>
      </c>
      <c r="R104" s="112" t="s">
        <v>1285</v>
      </c>
      <c r="S104" s="93"/>
      <c r="T104" s="172" t="str">
        <f t="shared" si="3"/>
        <v>SIZI</v>
      </c>
      <c r="U104" s="112" t="s">
        <v>1286</v>
      </c>
    </row>
    <row r="106" spans="2:21" x14ac:dyDescent="0.3">
      <c r="B106" s="80" t="s">
        <v>1304</v>
      </c>
    </row>
    <row r="108" spans="2:21" x14ac:dyDescent="0.3">
      <c r="C108" s="346" t="s">
        <v>677</v>
      </c>
      <c r="D108" s="347"/>
      <c r="E108" s="347"/>
      <c r="F108" s="348"/>
      <c r="H108" s="346" t="s">
        <v>1157</v>
      </c>
      <c r="I108" s="347"/>
      <c r="J108" s="348"/>
      <c r="L108" s="344" t="s">
        <v>1129</v>
      </c>
      <c r="M108" s="345"/>
      <c r="N108" s="351" t="s">
        <v>736</v>
      </c>
      <c r="O108" s="352"/>
      <c r="Q108" s="351" t="s">
        <v>737</v>
      </c>
      <c r="R108" s="352"/>
      <c r="T108" s="351" t="s">
        <v>738</v>
      </c>
      <c r="U108" s="352"/>
    </row>
    <row r="109" spans="2:21" x14ac:dyDescent="0.3">
      <c r="B109" s="93"/>
      <c r="C109" s="310" t="s">
        <v>11</v>
      </c>
      <c r="D109" s="311" t="s">
        <v>12</v>
      </c>
      <c r="E109" s="311" t="s">
        <v>13</v>
      </c>
      <c r="F109" s="312" t="s">
        <v>14</v>
      </c>
      <c r="G109" s="311"/>
      <c r="H109" s="310" t="s">
        <v>993</v>
      </c>
      <c r="I109" s="311" t="s">
        <v>992</v>
      </c>
      <c r="J109" s="312" t="s">
        <v>991</v>
      </c>
      <c r="K109" s="94"/>
      <c r="L109" s="93" t="s">
        <v>1130</v>
      </c>
      <c r="M109" s="93" t="s">
        <v>1131</v>
      </c>
      <c r="N109" s="127" t="s">
        <v>674</v>
      </c>
      <c r="O109" s="128" t="s">
        <v>735</v>
      </c>
      <c r="Q109" s="127" t="s">
        <v>674</v>
      </c>
      <c r="R109" s="128" t="s">
        <v>735</v>
      </c>
      <c r="T109" s="127" t="s">
        <v>674</v>
      </c>
      <c r="U109" s="128" t="s">
        <v>735</v>
      </c>
    </row>
    <row r="110" spans="2:21" x14ac:dyDescent="0.3">
      <c r="B110" s="341" t="s">
        <v>1445</v>
      </c>
      <c r="C110" s="131">
        <v>1</v>
      </c>
      <c r="D110" s="321">
        <v>2</v>
      </c>
      <c r="E110" s="132">
        <v>2</v>
      </c>
      <c r="F110" s="133">
        <v>2</v>
      </c>
      <c r="G110" s="132"/>
      <c r="H110" s="131">
        <v>3</v>
      </c>
      <c r="I110" s="132">
        <v>0</v>
      </c>
      <c r="J110" s="133">
        <v>1</v>
      </c>
      <c r="K110" s="98"/>
      <c r="L110" s="98"/>
      <c r="M110" s="98" t="s">
        <v>647</v>
      </c>
      <c r="N110" s="173" t="s">
        <v>647</v>
      </c>
      <c r="O110" s="108" t="s">
        <v>668</v>
      </c>
      <c r="P110" s="98"/>
      <c r="Q110" s="173" t="str">
        <f t="shared" ref="Q110:Q133" si="4">SUBSTITUTE(SUBSTITUTE(SUBSTITUTE(SUBSTITUTE(N110,$N$13,$Q$13),$N$14,$Q$14),$O$13,$R$13),$O$14,$R$14)</f>
        <v>TODO</v>
      </c>
      <c r="R110" s="108" t="s">
        <v>705</v>
      </c>
      <c r="S110" s="98"/>
      <c r="T110" s="173" t="str">
        <f t="shared" ref="T110:T133" si="5">SUBSTITUTE(SUBSTITUTE(SUBSTITUTE(SUBSTITUTE(N110,$N$13,$T$13),$N$14,$T$14),$O$13,$U$13),$O$14,$U$14)</f>
        <v>FOBO</v>
      </c>
      <c r="U110" s="108" t="s">
        <v>729</v>
      </c>
    </row>
    <row r="111" spans="2:21" x14ac:dyDescent="0.3">
      <c r="B111" s="349"/>
      <c r="C111" s="315">
        <v>1</v>
      </c>
      <c r="D111" s="324">
        <v>2</v>
      </c>
      <c r="E111" s="286">
        <v>2</v>
      </c>
      <c r="F111" s="317">
        <v>2</v>
      </c>
      <c r="G111" s="286"/>
      <c r="H111" s="315">
        <v>1</v>
      </c>
      <c r="I111" s="286">
        <v>0</v>
      </c>
      <c r="J111" s="317">
        <v>3</v>
      </c>
      <c r="K111" s="170"/>
      <c r="L111" s="170"/>
      <c r="M111" s="170" t="s">
        <v>648</v>
      </c>
      <c r="N111" s="174" t="s">
        <v>648</v>
      </c>
      <c r="O111" s="169" t="s">
        <v>669</v>
      </c>
      <c r="P111" s="170"/>
      <c r="Q111" s="174" t="str">
        <f t="shared" si="4"/>
        <v>TADA</v>
      </c>
      <c r="R111" s="169" t="s">
        <v>706</v>
      </c>
      <c r="S111" s="170"/>
      <c r="T111" s="174" t="str">
        <f t="shared" si="5"/>
        <v>FABA</v>
      </c>
      <c r="U111" s="169" t="s">
        <v>730</v>
      </c>
    </row>
    <row r="112" spans="2:21" x14ac:dyDescent="0.3">
      <c r="B112" s="349"/>
      <c r="C112" s="313">
        <v>1</v>
      </c>
      <c r="D112" s="322">
        <v>2</v>
      </c>
      <c r="E112" s="158">
        <v>2</v>
      </c>
      <c r="F112" s="325">
        <v>3</v>
      </c>
      <c r="G112" s="158"/>
      <c r="H112" s="313">
        <v>2</v>
      </c>
      <c r="I112" s="158">
        <v>0</v>
      </c>
      <c r="J112" s="314">
        <v>1</v>
      </c>
      <c r="K112" s="97"/>
      <c r="L112" s="97"/>
      <c r="M112" s="97" t="s">
        <v>649</v>
      </c>
      <c r="N112" s="171" t="s">
        <v>649</v>
      </c>
      <c r="O112" s="110" t="s">
        <v>670</v>
      </c>
      <c r="P112" s="97"/>
      <c r="Q112" s="171" t="str">
        <f t="shared" si="4"/>
        <v>TODI</v>
      </c>
      <c r="R112" s="110" t="s">
        <v>707</v>
      </c>
      <c r="S112" s="97"/>
      <c r="T112" s="171" t="str">
        <f t="shared" si="5"/>
        <v>FOBI</v>
      </c>
      <c r="U112" s="110" t="s">
        <v>731</v>
      </c>
    </row>
    <row r="113" spans="2:21" x14ac:dyDescent="0.3">
      <c r="B113" s="349"/>
      <c r="C113" s="313">
        <v>1</v>
      </c>
      <c r="D113" s="322">
        <v>2</v>
      </c>
      <c r="E113" s="158">
        <v>2</v>
      </c>
      <c r="F113" s="325">
        <v>3</v>
      </c>
      <c r="G113" s="158"/>
      <c r="H113" s="313">
        <v>2</v>
      </c>
      <c r="I113" s="158">
        <v>0</v>
      </c>
      <c r="J113" s="314">
        <v>3</v>
      </c>
      <c r="K113" s="97"/>
      <c r="L113" s="97"/>
      <c r="M113" s="97" t="s">
        <v>650</v>
      </c>
      <c r="N113" s="171" t="s">
        <v>650</v>
      </c>
      <c r="O113" s="110" t="s">
        <v>671</v>
      </c>
      <c r="P113" s="97"/>
      <c r="Q113" s="171" t="str">
        <f t="shared" si="4"/>
        <v>TADI</v>
      </c>
      <c r="R113" s="110" t="s">
        <v>708</v>
      </c>
      <c r="S113" s="97"/>
      <c r="T113" s="171" t="str">
        <f t="shared" si="5"/>
        <v>FABI</v>
      </c>
      <c r="U113" s="110" t="s">
        <v>732</v>
      </c>
    </row>
    <row r="114" spans="2:21" x14ac:dyDescent="0.3">
      <c r="B114" s="349"/>
      <c r="C114" s="313">
        <v>1</v>
      </c>
      <c r="D114" s="322">
        <v>2</v>
      </c>
      <c r="E114" s="158">
        <v>2</v>
      </c>
      <c r="F114" s="325">
        <v>3</v>
      </c>
      <c r="G114" s="158"/>
      <c r="H114" s="313">
        <v>3</v>
      </c>
      <c r="I114" s="158">
        <v>0</v>
      </c>
      <c r="J114" s="314">
        <v>2</v>
      </c>
      <c r="K114" s="97"/>
      <c r="L114" s="97"/>
      <c r="M114" s="97" t="s">
        <v>651</v>
      </c>
      <c r="N114" s="171" t="s">
        <v>651</v>
      </c>
      <c r="O114" s="110" t="s">
        <v>672</v>
      </c>
      <c r="P114" s="97"/>
      <c r="Q114" s="171" t="str">
        <f t="shared" si="4"/>
        <v>TIDO</v>
      </c>
      <c r="R114" s="110" t="s">
        <v>709</v>
      </c>
      <c r="S114" s="97"/>
      <c r="T114" s="171" t="str">
        <f t="shared" si="5"/>
        <v>FIBO</v>
      </c>
      <c r="U114" s="110" t="s">
        <v>733</v>
      </c>
    </row>
    <row r="115" spans="2:21" x14ac:dyDescent="0.3">
      <c r="B115" s="350"/>
      <c r="C115" s="318">
        <v>1</v>
      </c>
      <c r="D115" s="323">
        <v>2</v>
      </c>
      <c r="E115" s="163">
        <v>2</v>
      </c>
      <c r="F115" s="319">
        <v>3</v>
      </c>
      <c r="G115" s="163"/>
      <c r="H115" s="318">
        <v>1</v>
      </c>
      <c r="I115" s="163">
        <v>0</v>
      </c>
      <c r="J115" s="320">
        <v>2</v>
      </c>
      <c r="K115" s="93"/>
      <c r="L115" s="93"/>
      <c r="M115" s="93" t="s">
        <v>652</v>
      </c>
      <c r="N115" s="172" t="s">
        <v>652</v>
      </c>
      <c r="O115" s="112" t="s">
        <v>673</v>
      </c>
      <c r="P115" s="93"/>
      <c r="Q115" s="172" t="str">
        <f t="shared" si="4"/>
        <v>TIDA</v>
      </c>
      <c r="R115" s="112" t="s">
        <v>710</v>
      </c>
      <c r="S115" s="93"/>
      <c r="T115" s="172" t="str">
        <f t="shared" si="5"/>
        <v>FIBA</v>
      </c>
      <c r="U115" s="112" t="s">
        <v>734</v>
      </c>
    </row>
    <row r="116" spans="2:21" ht="18.75" customHeight="1" x14ac:dyDescent="0.3">
      <c r="B116" s="341" t="s">
        <v>1446</v>
      </c>
      <c r="C116" s="131">
        <v>1</v>
      </c>
      <c r="D116" s="321">
        <v>2</v>
      </c>
      <c r="E116" s="132">
        <v>2</v>
      </c>
      <c r="F116" s="326">
        <v>3</v>
      </c>
      <c r="G116" s="132"/>
      <c r="H116" s="313">
        <v>0</v>
      </c>
      <c r="I116" s="158">
        <v>2</v>
      </c>
      <c r="J116" s="314">
        <v>1</v>
      </c>
      <c r="K116" s="97"/>
      <c r="L116" s="97" t="s">
        <v>1101</v>
      </c>
      <c r="M116" s="97" t="s">
        <v>1021</v>
      </c>
      <c r="N116" s="171" t="s">
        <v>1006</v>
      </c>
      <c r="O116" s="129" t="s">
        <v>1191</v>
      </c>
      <c r="P116" s="98"/>
      <c r="Q116" s="173" t="str">
        <f t="shared" si="4"/>
        <v>TONHO</v>
      </c>
      <c r="R116" s="129" t="s">
        <v>1226</v>
      </c>
      <c r="S116" s="98"/>
      <c r="T116" s="173" t="str">
        <f t="shared" si="5"/>
        <v>FONSO</v>
      </c>
      <c r="U116" s="108" t="s">
        <v>1264</v>
      </c>
    </row>
    <row r="117" spans="2:21" x14ac:dyDescent="0.3">
      <c r="B117" s="342"/>
      <c r="C117" s="313">
        <v>1</v>
      </c>
      <c r="D117" s="322">
        <v>2</v>
      </c>
      <c r="E117" s="158">
        <v>2</v>
      </c>
      <c r="F117" s="325">
        <v>3</v>
      </c>
      <c r="G117" s="158"/>
      <c r="H117" s="313">
        <v>0</v>
      </c>
      <c r="I117" s="158">
        <v>2</v>
      </c>
      <c r="J117" s="314">
        <v>3</v>
      </c>
      <c r="K117" s="97"/>
      <c r="L117" s="97" t="s">
        <v>1102</v>
      </c>
      <c r="M117" s="97" t="s">
        <v>1022</v>
      </c>
      <c r="N117" s="171" t="s">
        <v>1007</v>
      </c>
      <c r="O117" s="130" t="s">
        <v>1192</v>
      </c>
      <c r="P117" s="97"/>
      <c r="Q117" s="171" t="str">
        <f t="shared" si="4"/>
        <v>TANHA</v>
      </c>
      <c r="R117" s="130" t="s">
        <v>1227</v>
      </c>
      <c r="S117" s="97"/>
      <c r="T117" s="171" t="str">
        <f t="shared" si="5"/>
        <v>FANSA</v>
      </c>
      <c r="U117" s="110" t="s">
        <v>1265</v>
      </c>
    </row>
    <row r="118" spans="2:21" x14ac:dyDescent="0.3">
      <c r="B118" s="342"/>
      <c r="C118" s="313">
        <v>1</v>
      </c>
      <c r="D118" s="322">
        <v>2</v>
      </c>
      <c r="E118" s="158">
        <v>2</v>
      </c>
      <c r="F118" s="325">
        <v>3</v>
      </c>
      <c r="G118" s="158"/>
      <c r="H118" s="313">
        <v>3</v>
      </c>
      <c r="I118" s="158">
        <v>2</v>
      </c>
      <c r="J118" s="314">
        <v>0</v>
      </c>
      <c r="K118" s="97"/>
      <c r="L118" s="97" t="s">
        <v>1103</v>
      </c>
      <c r="M118" s="97" t="s">
        <v>1023</v>
      </c>
      <c r="N118" s="171" t="s">
        <v>1009</v>
      </c>
      <c r="O118" s="130" t="s">
        <v>1193</v>
      </c>
      <c r="P118" s="97"/>
      <c r="Q118" s="171" t="str">
        <f t="shared" si="4"/>
        <v>DONHA</v>
      </c>
      <c r="R118" s="130" t="s">
        <v>1228</v>
      </c>
      <c r="S118" s="97"/>
      <c r="T118" s="171" t="str">
        <f t="shared" si="5"/>
        <v>BONSA</v>
      </c>
      <c r="U118" s="110" t="s">
        <v>1266</v>
      </c>
    </row>
    <row r="119" spans="2:21" x14ac:dyDescent="0.3">
      <c r="B119" s="342"/>
      <c r="C119" s="315">
        <v>1</v>
      </c>
      <c r="D119" s="324">
        <v>2</v>
      </c>
      <c r="E119" s="286">
        <v>2</v>
      </c>
      <c r="F119" s="316">
        <v>3</v>
      </c>
      <c r="G119" s="286"/>
      <c r="H119" s="315">
        <v>1</v>
      </c>
      <c r="I119" s="286">
        <v>2</v>
      </c>
      <c r="J119" s="317">
        <v>0</v>
      </c>
      <c r="K119" s="170"/>
      <c r="L119" s="170" t="s">
        <v>1104</v>
      </c>
      <c r="M119" s="170" t="s">
        <v>1024</v>
      </c>
      <c r="N119" s="174" t="s">
        <v>1010</v>
      </c>
      <c r="O119" s="328" t="s">
        <v>1230</v>
      </c>
      <c r="P119" s="170"/>
      <c r="Q119" s="174" t="str">
        <f t="shared" si="4"/>
        <v>DANHO</v>
      </c>
      <c r="R119" s="328" t="s">
        <v>1229</v>
      </c>
      <c r="S119" s="170"/>
      <c r="T119" s="174" t="str">
        <f t="shared" si="5"/>
        <v>BANSO</v>
      </c>
      <c r="U119" s="169" t="s">
        <v>1267</v>
      </c>
    </row>
    <row r="120" spans="2:21" x14ac:dyDescent="0.3">
      <c r="B120" s="342"/>
      <c r="C120" s="313">
        <v>1</v>
      </c>
      <c r="D120" s="322">
        <v>2</v>
      </c>
      <c r="E120" s="158">
        <v>2</v>
      </c>
      <c r="F120" s="325">
        <v>3</v>
      </c>
      <c r="G120" s="158"/>
      <c r="H120" s="313">
        <v>0</v>
      </c>
      <c r="I120" s="158">
        <v>3</v>
      </c>
      <c r="J120" s="314">
        <v>1</v>
      </c>
      <c r="K120" s="97"/>
      <c r="L120" s="97" t="s">
        <v>1105</v>
      </c>
      <c r="M120" s="97" t="s">
        <v>983</v>
      </c>
      <c r="N120" s="171" t="s">
        <v>983</v>
      </c>
      <c r="O120" s="130" t="s">
        <v>1194</v>
      </c>
      <c r="P120" s="97"/>
      <c r="Q120" s="171" t="str">
        <f t="shared" si="4"/>
        <v>TOHA</v>
      </c>
      <c r="R120" s="130" t="s">
        <v>1231</v>
      </c>
      <c r="S120" s="97"/>
      <c r="T120" s="171" t="str">
        <f t="shared" si="5"/>
        <v>FOSA</v>
      </c>
      <c r="U120" s="110" t="s">
        <v>1268</v>
      </c>
    </row>
    <row r="121" spans="2:21" x14ac:dyDescent="0.3">
      <c r="B121" s="342"/>
      <c r="C121" s="313">
        <v>1</v>
      </c>
      <c r="D121" s="322">
        <v>2</v>
      </c>
      <c r="E121" s="158">
        <v>2</v>
      </c>
      <c r="F121" s="325">
        <v>3</v>
      </c>
      <c r="G121" s="158"/>
      <c r="H121" s="313">
        <v>0</v>
      </c>
      <c r="I121" s="158">
        <v>1</v>
      </c>
      <c r="J121" s="314">
        <v>3</v>
      </c>
      <c r="K121" s="97"/>
      <c r="L121" s="97" t="s">
        <v>1106</v>
      </c>
      <c r="M121" s="97" t="s">
        <v>984</v>
      </c>
      <c r="N121" s="171" t="s">
        <v>984</v>
      </c>
      <c r="O121" s="130" t="s">
        <v>1195</v>
      </c>
      <c r="P121" s="97"/>
      <c r="Q121" s="171" t="str">
        <f t="shared" si="4"/>
        <v>TAHO</v>
      </c>
      <c r="R121" s="130" t="s">
        <v>1232</v>
      </c>
      <c r="S121" s="97"/>
      <c r="T121" s="171" t="str">
        <f t="shared" si="5"/>
        <v>FASO</v>
      </c>
      <c r="U121" s="110" t="s">
        <v>1269</v>
      </c>
    </row>
    <row r="122" spans="2:21" x14ac:dyDescent="0.3">
      <c r="B122" s="342"/>
      <c r="C122" s="313">
        <v>1</v>
      </c>
      <c r="D122" s="322">
        <v>2</v>
      </c>
      <c r="E122" s="158">
        <v>2</v>
      </c>
      <c r="F122" s="325">
        <v>3</v>
      </c>
      <c r="G122" s="158"/>
      <c r="H122" s="313">
        <v>1</v>
      </c>
      <c r="I122" s="158">
        <v>3</v>
      </c>
      <c r="J122" s="314">
        <v>0</v>
      </c>
      <c r="K122" s="97"/>
      <c r="L122" s="97" t="s">
        <v>1107</v>
      </c>
      <c r="M122" s="97" t="s">
        <v>985</v>
      </c>
      <c r="N122" s="171" t="s">
        <v>985</v>
      </c>
      <c r="O122" s="130" t="s">
        <v>1196</v>
      </c>
      <c r="P122" s="97"/>
      <c r="Q122" s="171" t="str">
        <f t="shared" si="4"/>
        <v>DAHA</v>
      </c>
      <c r="R122" s="130" t="s">
        <v>1233</v>
      </c>
      <c r="S122" s="97"/>
      <c r="T122" s="171" t="str">
        <f t="shared" si="5"/>
        <v>BASA</v>
      </c>
      <c r="U122" s="110" t="s">
        <v>1270</v>
      </c>
    </row>
    <row r="123" spans="2:21" x14ac:dyDescent="0.3">
      <c r="B123" s="342"/>
      <c r="C123" s="315">
        <v>1</v>
      </c>
      <c r="D123" s="324">
        <v>2</v>
      </c>
      <c r="E123" s="286">
        <v>2</v>
      </c>
      <c r="F123" s="316">
        <v>3</v>
      </c>
      <c r="G123" s="286"/>
      <c r="H123" s="315">
        <v>3</v>
      </c>
      <c r="I123" s="286">
        <v>1</v>
      </c>
      <c r="J123" s="317">
        <v>0</v>
      </c>
      <c r="K123" s="170"/>
      <c r="L123" s="170" t="s">
        <v>1108</v>
      </c>
      <c r="M123" s="170" t="s">
        <v>986</v>
      </c>
      <c r="N123" s="174" t="s">
        <v>986</v>
      </c>
      <c r="O123" s="328" t="s">
        <v>1197</v>
      </c>
      <c r="P123" s="170"/>
      <c r="Q123" s="174" t="str">
        <f t="shared" si="4"/>
        <v>DOHO</v>
      </c>
      <c r="R123" s="328" t="s">
        <v>1234</v>
      </c>
      <c r="S123" s="170"/>
      <c r="T123" s="174" t="str">
        <f t="shared" si="5"/>
        <v>BOSO</v>
      </c>
      <c r="U123" s="169" t="s">
        <v>1271</v>
      </c>
    </row>
    <row r="124" spans="2:21" x14ac:dyDescent="0.3">
      <c r="B124" s="342"/>
      <c r="C124" s="313">
        <v>1</v>
      </c>
      <c r="D124" s="322">
        <v>2</v>
      </c>
      <c r="E124" s="158">
        <v>2</v>
      </c>
      <c r="F124" s="314">
        <v>2</v>
      </c>
      <c r="G124" s="158"/>
      <c r="H124" s="313">
        <v>0</v>
      </c>
      <c r="I124" s="158">
        <v>1</v>
      </c>
      <c r="J124" s="314">
        <v>2</v>
      </c>
      <c r="K124" s="97"/>
      <c r="L124" s="97" t="s">
        <v>1115</v>
      </c>
      <c r="M124" s="97" t="s">
        <v>987</v>
      </c>
      <c r="N124" s="171" t="s">
        <v>1132</v>
      </c>
      <c r="O124" s="110" t="s">
        <v>1198</v>
      </c>
      <c r="P124" s="97"/>
      <c r="Q124" s="171" t="str">
        <f t="shared" si="4"/>
        <v>TONTO</v>
      </c>
      <c r="R124" s="110" t="s">
        <v>1235</v>
      </c>
      <c r="S124" s="97"/>
      <c r="T124" s="171" t="str">
        <f t="shared" si="5"/>
        <v>FONFO</v>
      </c>
      <c r="U124" s="110" t="s">
        <v>1272</v>
      </c>
    </row>
    <row r="125" spans="2:21" x14ac:dyDescent="0.3">
      <c r="B125" s="342"/>
      <c r="C125" s="313">
        <v>1</v>
      </c>
      <c r="D125" s="322">
        <v>2</v>
      </c>
      <c r="E125" s="158">
        <v>2</v>
      </c>
      <c r="F125" s="314">
        <v>2</v>
      </c>
      <c r="G125" s="158"/>
      <c r="H125" s="313">
        <v>0</v>
      </c>
      <c r="I125" s="158">
        <v>3</v>
      </c>
      <c r="J125" s="314">
        <v>2</v>
      </c>
      <c r="K125" s="97"/>
      <c r="L125" s="97" t="s">
        <v>1116</v>
      </c>
      <c r="M125" s="97" t="s">
        <v>988</v>
      </c>
      <c r="N125" s="171" t="s">
        <v>1133</v>
      </c>
      <c r="O125" s="110" t="s">
        <v>1199</v>
      </c>
      <c r="P125" s="97"/>
      <c r="Q125" s="171" t="str">
        <f t="shared" si="4"/>
        <v>TANTA</v>
      </c>
      <c r="R125" s="110" t="s">
        <v>1236</v>
      </c>
      <c r="S125" s="97"/>
      <c r="T125" s="171" t="str">
        <f t="shared" si="5"/>
        <v>FANFA</v>
      </c>
      <c r="U125" s="110" t="s">
        <v>1273</v>
      </c>
    </row>
    <row r="126" spans="2:21" x14ac:dyDescent="0.3">
      <c r="B126" s="342"/>
      <c r="C126" s="313">
        <v>1</v>
      </c>
      <c r="D126" s="322">
        <v>2</v>
      </c>
      <c r="E126" s="158">
        <v>2</v>
      </c>
      <c r="F126" s="314">
        <v>2</v>
      </c>
      <c r="G126" s="158"/>
      <c r="H126" s="313">
        <v>2</v>
      </c>
      <c r="I126" s="158">
        <v>1</v>
      </c>
      <c r="J126" s="314">
        <v>0</v>
      </c>
      <c r="K126" s="97"/>
      <c r="L126" s="97" t="s">
        <v>1117</v>
      </c>
      <c r="M126" s="97" t="s">
        <v>989</v>
      </c>
      <c r="N126" s="171" t="s">
        <v>1134</v>
      </c>
      <c r="O126" s="110" t="s">
        <v>1200</v>
      </c>
      <c r="P126" s="97"/>
      <c r="Q126" s="171" t="str">
        <f t="shared" si="4"/>
        <v>DONDO</v>
      </c>
      <c r="R126" s="110" t="s">
        <v>1237</v>
      </c>
      <c r="S126" s="97"/>
      <c r="T126" s="171" t="str">
        <f t="shared" si="5"/>
        <v>BONBO</v>
      </c>
      <c r="U126" s="110" t="s">
        <v>1274</v>
      </c>
    </row>
    <row r="127" spans="2:21" x14ac:dyDescent="0.3">
      <c r="B127" s="342"/>
      <c r="C127" s="315">
        <v>1</v>
      </c>
      <c r="D127" s="324">
        <v>2</v>
      </c>
      <c r="E127" s="286">
        <v>2</v>
      </c>
      <c r="F127" s="317">
        <v>2</v>
      </c>
      <c r="G127" s="286"/>
      <c r="H127" s="315">
        <v>2</v>
      </c>
      <c r="I127" s="286">
        <v>3</v>
      </c>
      <c r="J127" s="317">
        <v>0</v>
      </c>
      <c r="K127" s="170"/>
      <c r="L127" s="170" t="s">
        <v>1118</v>
      </c>
      <c r="M127" s="170" t="s">
        <v>990</v>
      </c>
      <c r="N127" s="174" t="s">
        <v>1135</v>
      </c>
      <c r="O127" s="169" t="s">
        <v>1201</v>
      </c>
      <c r="P127" s="170"/>
      <c r="Q127" s="174" t="str">
        <f t="shared" si="4"/>
        <v>DANDA</v>
      </c>
      <c r="R127" s="169" t="s">
        <v>1238</v>
      </c>
      <c r="S127" s="170"/>
      <c r="T127" s="174" t="str">
        <f t="shared" si="5"/>
        <v>BANBA</v>
      </c>
      <c r="U127" s="169" t="s">
        <v>1275</v>
      </c>
    </row>
    <row r="128" spans="2:21" x14ac:dyDescent="0.3">
      <c r="B128" s="342"/>
      <c r="C128" s="313">
        <v>1</v>
      </c>
      <c r="D128" s="322">
        <v>2</v>
      </c>
      <c r="E128" s="158">
        <v>2</v>
      </c>
      <c r="F128" s="325">
        <v>3</v>
      </c>
      <c r="G128" s="158"/>
      <c r="H128" s="313">
        <v>3</v>
      </c>
      <c r="I128" s="158">
        <v>1</v>
      </c>
      <c r="J128" s="314">
        <v>2</v>
      </c>
      <c r="K128" s="97"/>
      <c r="L128" s="97" t="s">
        <v>1109</v>
      </c>
      <c r="M128" s="97" t="s">
        <v>1064</v>
      </c>
      <c r="N128" s="171" t="s">
        <v>1002</v>
      </c>
      <c r="O128" s="110" t="s">
        <v>1202</v>
      </c>
      <c r="P128" s="97"/>
      <c r="Q128" s="171" t="str">
        <f t="shared" si="4"/>
        <v>TONDOTO</v>
      </c>
      <c r="R128" s="110" t="s">
        <v>1239</v>
      </c>
      <c r="S128" s="97"/>
      <c r="T128" s="171" t="str">
        <f t="shared" si="5"/>
        <v>FONBOFO</v>
      </c>
      <c r="U128" s="110" t="s">
        <v>1276</v>
      </c>
    </row>
    <row r="129" spans="2:21" x14ac:dyDescent="0.3">
      <c r="B129" s="342"/>
      <c r="C129" s="313">
        <v>1</v>
      </c>
      <c r="D129" s="322">
        <v>2</v>
      </c>
      <c r="E129" s="158">
        <v>2</v>
      </c>
      <c r="F129" s="325">
        <v>3</v>
      </c>
      <c r="G129" s="158"/>
      <c r="H129" s="313">
        <v>1</v>
      </c>
      <c r="I129" s="158">
        <v>3</v>
      </c>
      <c r="J129" s="314">
        <v>2</v>
      </c>
      <c r="K129" s="97"/>
      <c r="L129" s="97" t="s">
        <v>1110</v>
      </c>
      <c r="M129" s="97" t="s">
        <v>1063</v>
      </c>
      <c r="N129" s="171" t="s">
        <v>1003</v>
      </c>
      <c r="O129" s="110" t="s">
        <v>1203</v>
      </c>
      <c r="P129" s="97"/>
      <c r="Q129" s="171" t="str">
        <f t="shared" si="4"/>
        <v>TANDATA</v>
      </c>
      <c r="R129" s="110" t="s">
        <v>1240</v>
      </c>
      <c r="S129" s="97"/>
      <c r="T129" s="171" t="str">
        <f t="shared" si="5"/>
        <v>FANBAFA</v>
      </c>
      <c r="U129" s="110" t="s">
        <v>1277</v>
      </c>
    </row>
    <row r="130" spans="2:21" x14ac:dyDescent="0.3">
      <c r="B130" s="342"/>
      <c r="C130" s="313">
        <v>1</v>
      </c>
      <c r="D130" s="322">
        <v>2</v>
      </c>
      <c r="E130" s="158">
        <v>2</v>
      </c>
      <c r="F130" s="325">
        <v>3</v>
      </c>
      <c r="G130" s="158"/>
      <c r="H130" s="313">
        <v>2</v>
      </c>
      <c r="I130" s="158">
        <v>3</v>
      </c>
      <c r="J130" s="314">
        <v>1</v>
      </c>
      <c r="K130" s="97"/>
      <c r="L130" s="97" t="s">
        <v>1111</v>
      </c>
      <c r="M130" s="97" t="s">
        <v>1060</v>
      </c>
      <c r="N130" s="171" t="s">
        <v>1004</v>
      </c>
      <c r="O130" s="110" t="s">
        <v>1204</v>
      </c>
      <c r="P130" s="97"/>
      <c r="Q130" s="171" t="str">
        <f t="shared" si="4"/>
        <v>DONTODO</v>
      </c>
      <c r="R130" s="110" t="s">
        <v>1241</v>
      </c>
      <c r="S130" s="97"/>
      <c r="T130" s="171" t="str">
        <f t="shared" si="5"/>
        <v>BONFOBO</v>
      </c>
      <c r="U130" s="110" t="s">
        <v>1278</v>
      </c>
    </row>
    <row r="131" spans="2:21" x14ac:dyDescent="0.3">
      <c r="B131" s="342"/>
      <c r="C131" s="315">
        <v>1</v>
      </c>
      <c r="D131" s="324">
        <v>2</v>
      </c>
      <c r="E131" s="286">
        <v>2</v>
      </c>
      <c r="F131" s="316">
        <v>3</v>
      </c>
      <c r="G131" s="286"/>
      <c r="H131" s="315">
        <v>2</v>
      </c>
      <c r="I131" s="286">
        <v>1</v>
      </c>
      <c r="J131" s="317">
        <v>3</v>
      </c>
      <c r="K131" s="170"/>
      <c r="L131" s="170" t="s">
        <v>1112</v>
      </c>
      <c r="M131" s="170" t="s">
        <v>1039</v>
      </c>
      <c r="N131" s="174" t="s">
        <v>1005</v>
      </c>
      <c r="O131" s="169" t="s">
        <v>1205</v>
      </c>
      <c r="P131" s="170"/>
      <c r="Q131" s="174" t="str">
        <f t="shared" si="4"/>
        <v>DANTADA</v>
      </c>
      <c r="R131" s="169" t="s">
        <v>1242</v>
      </c>
      <c r="S131" s="170"/>
      <c r="T131" s="174" t="str">
        <f t="shared" si="5"/>
        <v>BANFABA</v>
      </c>
      <c r="U131" s="169" t="s">
        <v>1279</v>
      </c>
    </row>
    <row r="132" spans="2:21" x14ac:dyDescent="0.3">
      <c r="B132" s="342"/>
      <c r="C132" s="313">
        <v>1</v>
      </c>
      <c r="D132" s="322">
        <v>2</v>
      </c>
      <c r="E132" s="158">
        <v>2</v>
      </c>
      <c r="F132" s="314">
        <v>2</v>
      </c>
      <c r="G132" s="158"/>
      <c r="H132" s="313">
        <v>3</v>
      </c>
      <c r="I132" s="158">
        <v>2</v>
      </c>
      <c r="J132" s="314">
        <v>1</v>
      </c>
      <c r="K132" s="97"/>
      <c r="L132" s="97" t="s">
        <v>1113</v>
      </c>
      <c r="M132" s="97" t="s">
        <v>1061</v>
      </c>
      <c r="N132" s="171" t="s">
        <v>1146</v>
      </c>
      <c r="O132" s="130" t="s">
        <v>1206</v>
      </c>
      <c r="P132" s="97"/>
      <c r="Q132" s="171" t="str">
        <f t="shared" si="4"/>
        <v>TONHODO</v>
      </c>
      <c r="R132" s="130" t="s">
        <v>1243</v>
      </c>
      <c r="S132" s="97"/>
      <c r="T132" s="171" t="str">
        <f t="shared" si="5"/>
        <v>FONSOBO</v>
      </c>
      <c r="U132" s="110" t="s">
        <v>1280</v>
      </c>
    </row>
    <row r="133" spans="2:21" x14ac:dyDescent="0.3">
      <c r="B133" s="343"/>
      <c r="C133" s="318">
        <v>1</v>
      </c>
      <c r="D133" s="323">
        <v>2</v>
      </c>
      <c r="E133" s="163">
        <v>2</v>
      </c>
      <c r="F133" s="320">
        <v>2</v>
      </c>
      <c r="G133" s="163"/>
      <c r="H133" s="318">
        <v>1</v>
      </c>
      <c r="I133" s="163">
        <v>2</v>
      </c>
      <c r="J133" s="320">
        <v>3</v>
      </c>
      <c r="K133" s="93"/>
      <c r="L133" s="93" t="s">
        <v>1114</v>
      </c>
      <c r="M133" s="93" t="s">
        <v>1062</v>
      </c>
      <c r="N133" s="172" t="s">
        <v>1147</v>
      </c>
      <c r="O133" s="329" t="s">
        <v>1207</v>
      </c>
      <c r="P133" s="93"/>
      <c r="Q133" s="172" t="str">
        <f t="shared" si="4"/>
        <v>TANHADA</v>
      </c>
      <c r="R133" s="329" t="s">
        <v>1244</v>
      </c>
      <c r="S133" s="93"/>
      <c r="T133" s="172" t="str">
        <f t="shared" si="5"/>
        <v>FANSABA</v>
      </c>
      <c r="U133" s="112" t="s">
        <v>1281</v>
      </c>
    </row>
    <row r="135" spans="2:21" x14ac:dyDescent="0.3">
      <c r="B135" s="80" t="s">
        <v>1301</v>
      </c>
    </row>
    <row r="137" spans="2:21" x14ac:dyDescent="0.3">
      <c r="B137" s="80" t="s">
        <v>1158</v>
      </c>
    </row>
    <row r="138" spans="2:21" x14ac:dyDescent="0.3">
      <c r="B138" s="80" t="s">
        <v>1159</v>
      </c>
    </row>
    <row r="139" spans="2:21" x14ac:dyDescent="0.3">
      <c r="B139" s="80" t="s">
        <v>1357</v>
      </c>
    </row>
    <row r="141" spans="2:21" x14ac:dyDescent="0.3">
      <c r="B141" s="80" t="s">
        <v>1358</v>
      </c>
    </row>
    <row r="142" spans="2:21" x14ac:dyDescent="0.3">
      <c r="B142" s="80" t="s">
        <v>1288</v>
      </c>
    </row>
    <row r="143" spans="2:21" x14ac:dyDescent="0.3">
      <c r="B143" s="80" t="s">
        <v>1316</v>
      </c>
    </row>
    <row r="144" spans="2:21" x14ac:dyDescent="0.3">
      <c r="B144" s="80" t="s">
        <v>1340</v>
      </c>
    </row>
    <row r="145" spans="2:2" x14ac:dyDescent="0.3">
      <c r="B145" s="80" t="s">
        <v>1359</v>
      </c>
    </row>
    <row r="147" spans="2:2" x14ac:dyDescent="0.3">
      <c r="B147" s="80" t="s">
        <v>1447</v>
      </c>
    </row>
    <row r="148" spans="2:2" x14ac:dyDescent="0.3">
      <c r="B148" s="80" t="s">
        <v>1448</v>
      </c>
    </row>
    <row r="150" spans="2:2" x14ac:dyDescent="0.3">
      <c r="B150" s="80" t="s">
        <v>1137</v>
      </c>
    </row>
    <row r="152" spans="2:2" x14ac:dyDescent="0.3">
      <c r="B152" s="80" t="s">
        <v>1360</v>
      </c>
    </row>
    <row r="153" spans="2:2" x14ac:dyDescent="0.3">
      <c r="B153" s="80" t="s">
        <v>1138</v>
      </c>
    </row>
    <row r="154" spans="2:2" x14ac:dyDescent="0.3">
      <c r="B154" s="80" t="s">
        <v>1317</v>
      </c>
    </row>
    <row r="155" spans="2:2" x14ac:dyDescent="0.3">
      <c r="B155" s="80" t="s">
        <v>1139</v>
      </c>
    </row>
    <row r="156" spans="2:2" x14ac:dyDescent="0.3">
      <c r="B156" s="80" t="s">
        <v>1160</v>
      </c>
    </row>
    <row r="157" spans="2:2" x14ac:dyDescent="0.3">
      <c r="B157" s="80" t="s">
        <v>1140</v>
      </c>
    </row>
    <row r="159" spans="2:2" x14ac:dyDescent="0.3">
      <c r="B159" s="80" t="s">
        <v>1136</v>
      </c>
    </row>
    <row r="160" spans="2:2" x14ac:dyDescent="0.3">
      <c r="B160" s="80" t="s">
        <v>1449</v>
      </c>
    </row>
    <row r="161" spans="2:2" x14ac:dyDescent="0.3">
      <c r="B161" s="80" t="s">
        <v>1168</v>
      </c>
    </row>
    <row r="162" spans="2:2" x14ac:dyDescent="0.3">
      <c r="B162" s="80" t="s">
        <v>1361</v>
      </c>
    </row>
    <row r="164" spans="2:2" x14ac:dyDescent="0.3">
      <c r="B164" s="80" t="s">
        <v>1318</v>
      </c>
    </row>
    <row r="165" spans="2:2" x14ac:dyDescent="0.3">
      <c r="B165" s="80" t="s">
        <v>1148</v>
      </c>
    </row>
    <row r="166" spans="2:2" x14ac:dyDescent="0.3">
      <c r="B166" s="80" t="s">
        <v>1362</v>
      </c>
    </row>
    <row r="168" spans="2:2" x14ac:dyDescent="0.3">
      <c r="B168" s="80" t="s">
        <v>1149</v>
      </c>
    </row>
    <row r="169" spans="2:2" x14ac:dyDescent="0.3">
      <c r="B169" s="80" t="s">
        <v>1450</v>
      </c>
    </row>
    <row r="170" spans="2:2" x14ac:dyDescent="0.3">
      <c r="B170" s="80" t="s">
        <v>1150</v>
      </c>
    </row>
  </sheetData>
  <mergeCells count="28">
    <mergeCell ref="B1:AM1"/>
    <mergeCell ref="N15:O15"/>
    <mergeCell ref="Q15:R15"/>
    <mergeCell ref="T15:U15"/>
    <mergeCell ref="B17:B22"/>
    <mergeCell ref="B23:B25"/>
    <mergeCell ref="H15:J15"/>
    <mergeCell ref="C15:F15"/>
    <mergeCell ref="N82:O82"/>
    <mergeCell ref="Q82:R82"/>
    <mergeCell ref="T82:U82"/>
    <mergeCell ref="C108:F108"/>
    <mergeCell ref="H108:J108"/>
    <mergeCell ref="N108:O108"/>
    <mergeCell ref="Q108:R108"/>
    <mergeCell ref="T108:U108"/>
    <mergeCell ref="C82:F82"/>
    <mergeCell ref="B116:B133"/>
    <mergeCell ref="B84:B95"/>
    <mergeCell ref="B96:B101"/>
    <mergeCell ref="L15:M15"/>
    <mergeCell ref="L82:M82"/>
    <mergeCell ref="L108:M108"/>
    <mergeCell ref="H82:J82"/>
    <mergeCell ref="B26:B31"/>
    <mergeCell ref="B32:B34"/>
    <mergeCell ref="B110:B115"/>
    <mergeCell ref="B102:B104"/>
  </mergeCells>
  <pageMargins left="0.25" right="0.25" top="0.75" bottom="0.75" header="0.3" footer="0.3"/>
  <pageSetup paperSize="9" scale="53" fitToHeight="0" orientation="landscape" r:id="rId1"/>
  <headerFooter>
    <oddFooter>&amp;Lwww.rickostidich.com&amp;RPage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B1:P40"/>
  <sheetViews>
    <sheetView workbookViewId="0">
      <pane ySplit="1" topLeftCell="A2" activePane="bottomLeft" state="frozen"/>
      <selection activeCell="A42" sqref="A42"/>
      <selection pane="bottomLeft"/>
    </sheetView>
  </sheetViews>
  <sheetFormatPr defaultColWidth="3.5703125" defaultRowHeight="18.75" x14ac:dyDescent="0.3"/>
  <cols>
    <col min="1" max="1" width="3.5703125" style="80"/>
    <col min="2" max="2" width="13.7109375" style="80" bestFit="1" customWidth="1"/>
    <col min="3" max="3" width="9.140625" style="80" bestFit="1" customWidth="1"/>
    <col min="4" max="4" width="51" style="80" bestFit="1" customWidth="1"/>
    <col min="5" max="8" width="9.7109375" style="80" customWidth="1"/>
    <col min="9" max="10" width="8.7109375" style="80" customWidth="1"/>
    <col min="11" max="14" width="6.85546875" style="80" hidden="1" customWidth="1"/>
    <col min="15" max="15" width="34.85546875" style="80" bestFit="1" customWidth="1"/>
    <col min="16" max="16" width="27" style="80" bestFit="1" customWidth="1"/>
    <col min="17" max="16384" width="3.5703125" style="80"/>
  </cols>
  <sheetData>
    <row r="1" spans="2:16" x14ac:dyDescent="0.3">
      <c r="B1" s="353" t="s">
        <v>1305</v>
      </c>
      <c r="C1" s="353"/>
      <c r="D1" s="353"/>
      <c r="E1" s="353"/>
      <c r="F1" s="353"/>
      <c r="G1" s="353"/>
      <c r="H1" s="353"/>
      <c r="I1" s="353"/>
      <c r="J1" s="353"/>
      <c r="K1" s="353"/>
      <c r="L1" s="353"/>
      <c r="M1" s="353"/>
      <c r="N1" s="353"/>
      <c r="O1" s="353"/>
      <c r="P1" s="353"/>
    </row>
    <row r="2" spans="2:16" x14ac:dyDescent="0.3">
      <c r="I2" s="97"/>
      <c r="J2" s="97"/>
      <c r="K2" s="346" t="s">
        <v>848</v>
      </c>
      <c r="L2" s="347"/>
      <c r="M2" s="347"/>
      <c r="N2" s="348"/>
    </row>
    <row r="3" spans="2:16" x14ac:dyDescent="0.3">
      <c r="B3" s="93"/>
      <c r="C3" s="93"/>
      <c r="D3" s="94" t="s">
        <v>810</v>
      </c>
      <c r="E3" s="134" t="s">
        <v>11</v>
      </c>
      <c r="F3" s="135" t="s">
        <v>12</v>
      </c>
      <c r="G3" s="135" t="s">
        <v>13</v>
      </c>
      <c r="H3" s="135" t="s">
        <v>14</v>
      </c>
      <c r="I3" s="134" t="s">
        <v>850</v>
      </c>
      <c r="J3" s="136" t="s">
        <v>846</v>
      </c>
      <c r="K3" s="137" t="s">
        <v>11</v>
      </c>
      <c r="L3" s="126" t="s">
        <v>12</v>
      </c>
      <c r="M3" s="126" t="s">
        <v>13</v>
      </c>
      <c r="N3" s="138" t="s">
        <v>14</v>
      </c>
      <c r="O3" s="113" t="s">
        <v>831</v>
      </c>
      <c r="P3" s="113" t="s">
        <v>833</v>
      </c>
    </row>
    <row r="4" spans="2:16" x14ac:dyDescent="0.3">
      <c r="B4" s="107"/>
      <c r="C4" s="98" t="s">
        <v>820</v>
      </c>
      <c r="D4" s="117" t="s">
        <v>759</v>
      </c>
      <c r="E4" s="139">
        <v>6</v>
      </c>
      <c r="F4" s="121">
        <v>6</v>
      </c>
      <c r="G4" s="121">
        <v>6</v>
      </c>
      <c r="H4" s="121">
        <v>6</v>
      </c>
      <c r="I4" s="140">
        <f>4/8</f>
        <v>0.5</v>
      </c>
      <c r="J4" s="141"/>
      <c r="K4" s="139">
        <f>(E4+$J4)*$I4</f>
        <v>3</v>
      </c>
      <c r="L4" s="121">
        <f t="shared" ref="L4:L6" si="0">(F4+$J4)*$I4</f>
        <v>3</v>
      </c>
      <c r="M4" s="121">
        <f t="shared" ref="M4:M6" si="1">(G4+$J4)*$I4</f>
        <v>3</v>
      </c>
      <c r="N4" s="141">
        <f t="shared" ref="N4:N6" si="2">(H4+$J4)*$I4</f>
        <v>3</v>
      </c>
      <c r="O4" s="98" t="s">
        <v>797</v>
      </c>
      <c r="P4" s="114" t="s">
        <v>798</v>
      </c>
    </row>
    <row r="5" spans="2:16" x14ac:dyDescent="0.3">
      <c r="B5" s="109"/>
      <c r="C5" s="97" t="s">
        <v>818</v>
      </c>
      <c r="D5" s="118" t="s">
        <v>760</v>
      </c>
      <c r="E5" s="142">
        <v>6</v>
      </c>
      <c r="F5" s="122">
        <v>6</v>
      </c>
      <c r="G5" s="122">
        <v>6</v>
      </c>
      <c r="H5" s="122">
        <v>6</v>
      </c>
      <c r="I5" s="143">
        <f>2/8</f>
        <v>0.25</v>
      </c>
      <c r="J5" s="144"/>
      <c r="K5" s="142">
        <f t="shared" ref="K5:K6" si="3">(E5+$J5)*$I5</f>
        <v>1.5</v>
      </c>
      <c r="L5" s="122">
        <f t="shared" si="0"/>
        <v>1.5</v>
      </c>
      <c r="M5" s="122">
        <f t="shared" si="1"/>
        <v>1.5</v>
      </c>
      <c r="N5" s="144">
        <f t="shared" si="2"/>
        <v>1.5</v>
      </c>
      <c r="O5" s="97" t="s">
        <v>796</v>
      </c>
      <c r="P5" s="115" t="s">
        <v>799</v>
      </c>
    </row>
    <row r="6" spans="2:16" x14ac:dyDescent="0.3">
      <c r="B6" s="111"/>
      <c r="C6" s="93" t="s">
        <v>819</v>
      </c>
      <c r="D6" s="119" t="s">
        <v>761</v>
      </c>
      <c r="E6" s="145">
        <v>11</v>
      </c>
      <c r="F6" s="123">
        <v>11</v>
      </c>
      <c r="G6" s="123">
        <v>11</v>
      </c>
      <c r="H6" s="123">
        <v>14</v>
      </c>
      <c r="I6" s="146">
        <f>1/8</f>
        <v>0.125</v>
      </c>
      <c r="J6" s="147"/>
      <c r="K6" s="145">
        <f t="shared" si="3"/>
        <v>1.375</v>
      </c>
      <c r="L6" s="123">
        <f t="shared" si="0"/>
        <v>1.375</v>
      </c>
      <c r="M6" s="123">
        <f t="shared" si="1"/>
        <v>1.375</v>
      </c>
      <c r="N6" s="147">
        <f t="shared" si="2"/>
        <v>1.75</v>
      </c>
      <c r="O6" s="93" t="s">
        <v>795</v>
      </c>
      <c r="P6" s="112" t="s">
        <v>834</v>
      </c>
    </row>
    <row r="7" spans="2:16" x14ac:dyDescent="0.3">
      <c r="B7" s="97"/>
      <c r="C7" s="97"/>
      <c r="D7" s="122" t="s">
        <v>753</v>
      </c>
      <c r="E7" s="148">
        <f>SUM(K4:K6)</f>
        <v>5.875</v>
      </c>
      <c r="F7" s="149">
        <f t="shared" ref="F7:H7" si="4">SUM(L4:L6)</f>
        <v>5.875</v>
      </c>
      <c r="G7" s="149">
        <f t="shared" si="4"/>
        <v>5.875</v>
      </c>
      <c r="H7" s="149">
        <f t="shared" si="4"/>
        <v>6.25</v>
      </c>
      <c r="I7" s="124"/>
      <c r="J7" s="121"/>
      <c r="K7" s="121"/>
      <c r="L7" s="121"/>
      <c r="M7" s="121"/>
      <c r="N7" s="121"/>
      <c r="O7" s="97"/>
      <c r="P7" s="97"/>
    </row>
    <row r="8" spans="2:16" x14ac:dyDescent="0.3">
      <c r="E8" s="120"/>
      <c r="F8" s="120"/>
      <c r="G8" s="120"/>
      <c r="H8" s="120"/>
      <c r="I8" s="122"/>
      <c r="J8" s="122"/>
      <c r="K8" s="346" t="s">
        <v>848</v>
      </c>
      <c r="L8" s="347"/>
      <c r="M8" s="347"/>
      <c r="N8" s="348"/>
    </row>
    <row r="9" spans="2:16" x14ac:dyDescent="0.3">
      <c r="B9" s="93"/>
      <c r="C9" s="93"/>
      <c r="D9" s="94" t="s">
        <v>811</v>
      </c>
      <c r="E9" s="150" t="s">
        <v>11</v>
      </c>
      <c r="F9" s="151" t="s">
        <v>12</v>
      </c>
      <c r="G9" s="151" t="s">
        <v>13</v>
      </c>
      <c r="H9" s="151" t="s">
        <v>14</v>
      </c>
      <c r="I9" s="150" t="s">
        <v>850</v>
      </c>
      <c r="J9" s="136" t="s">
        <v>846</v>
      </c>
      <c r="K9" s="137" t="s">
        <v>11</v>
      </c>
      <c r="L9" s="126" t="s">
        <v>12</v>
      </c>
      <c r="M9" s="126" t="s">
        <v>13</v>
      </c>
      <c r="N9" s="138" t="s">
        <v>14</v>
      </c>
      <c r="O9" s="113" t="s">
        <v>832</v>
      </c>
      <c r="P9" s="113" t="s">
        <v>833</v>
      </c>
    </row>
    <row r="10" spans="2:16" x14ac:dyDescent="0.3">
      <c r="B10" s="107" t="s">
        <v>803</v>
      </c>
      <c r="C10" s="98" t="s">
        <v>830</v>
      </c>
      <c r="D10" s="117" t="s">
        <v>762</v>
      </c>
      <c r="E10" s="139">
        <v>7</v>
      </c>
      <c r="F10" s="121">
        <v>7</v>
      </c>
      <c r="G10" s="121">
        <v>7</v>
      </c>
      <c r="H10" s="121">
        <v>8</v>
      </c>
      <c r="I10" s="140">
        <f>4/27</f>
        <v>0.14814814814814814</v>
      </c>
      <c r="J10" s="141"/>
      <c r="K10" s="139">
        <f t="shared" ref="K10:K16" si="5">(E10+$J10)*$I10</f>
        <v>1.037037037037037</v>
      </c>
      <c r="L10" s="121">
        <f t="shared" ref="L10:L16" si="6">(F10+$J10)*$I10</f>
        <v>1.037037037037037</v>
      </c>
      <c r="M10" s="121">
        <f t="shared" ref="M10:M16" si="7">(G10+$J10)*$I10</f>
        <v>1.037037037037037</v>
      </c>
      <c r="N10" s="141">
        <f t="shared" ref="N10:N16" si="8">(H10+$J10)*$I10</f>
        <v>1.1851851851851851</v>
      </c>
      <c r="O10" s="98" t="s">
        <v>794</v>
      </c>
      <c r="P10" s="114" t="s">
        <v>814</v>
      </c>
    </row>
    <row r="11" spans="2:16" x14ac:dyDescent="0.3">
      <c r="B11" s="109" t="s">
        <v>804</v>
      </c>
      <c r="C11" s="97" t="s">
        <v>823</v>
      </c>
      <c r="D11" s="118" t="s">
        <v>763</v>
      </c>
      <c r="E11" s="142">
        <v>7</v>
      </c>
      <c r="F11" s="122">
        <v>7</v>
      </c>
      <c r="G11" s="122">
        <v>7</v>
      </c>
      <c r="H11" s="122">
        <v>8</v>
      </c>
      <c r="I11" s="143">
        <f t="shared" ref="I11:I16" si="9">4/27</f>
        <v>0.14814814814814814</v>
      </c>
      <c r="J11" s="144"/>
      <c r="K11" s="142">
        <f t="shared" si="5"/>
        <v>1.037037037037037</v>
      </c>
      <c r="L11" s="122">
        <f t="shared" si="6"/>
        <v>1.037037037037037</v>
      </c>
      <c r="M11" s="122">
        <f t="shared" si="7"/>
        <v>1.037037037037037</v>
      </c>
      <c r="N11" s="144">
        <f t="shared" si="8"/>
        <v>1.1851851851851851</v>
      </c>
      <c r="O11" s="97" t="s">
        <v>793</v>
      </c>
      <c r="P11" s="115" t="s">
        <v>815</v>
      </c>
    </row>
    <row r="12" spans="2:16" x14ac:dyDescent="0.3">
      <c r="B12" s="109" t="s">
        <v>805</v>
      </c>
      <c r="C12" s="97" t="s">
        <v>829</v>
      </c>
      <c r="D12" s="118" t="s">
        <v>764</v>
      </c>
      <c r="E12" s="142">
        <v>11</v>
      </c>
      <c r="F12" s="122">
        <v>11</v>
      </c>
      <c r="G12" s="122">
        <v>11</v>
      </c>
      <c r="H12" s="122">
        <v>12</v>
      </c>
      <c r="I12" s="143">
        <f>2/27</f>
        <v>7.407407407407407E-2</v>
      </c>
      <c r="J12" s="144"/>
      <c r="K12" s="142">
        <f t="shared" si="5"/>
        <v>0.81481481481481477</v>
      </c>
      <c r="L12" s="122">
        <f t="shared" si="6"/>
        <v>0.81481481481481477</v>
      </c>
      <c r="M12" s="122">
        <f t="shared" si="7"/>
        <v>0.81481481481481477</v>
      </c>
      <c r="N12" s="144">
        <f t="shared" si="8"/>
        <v>0.88888888888888884</v>
      </c>
      <c r="O12" s="97" t="s">
        <v>792</v>
      </c>
      <c r="P12" s="116" t="s">
        <v>800</v>
      </c>
    </row>
    <row r="13" spans="2:16" x14ac:dyDescent="0.3">
      <c r="B13" s="109" t="s">
        <v>806</v>
      </c>
      <c r="C13" s="97" t="s">
        <v>828</v>
      </c>
      <c r="D13" s="118" t="s">
        <v>765</v>
      </c>
      <c r="E13" s="142">
        <v>9</v>
      </c>
      <c r="F13" s="122">
        <v>9</v>
      </c>
      <c r="G13" s="122">
        <v>9</v>
      </c>
      <c r="H13" s="122">
        <v>14</v>
      </c>
      <c r="I13" s="143">
        <f t="shared" si="9"/>
        <v>0.14814814814814814</v>
      </c>
      <c r="J13" s="144"/>
      <c r="K13" s="142">
        <f t="shared" si="5"/>
        <v>1.3333333333333333</v>
      </c>
      <c r="L13" s="122">
        <f t="shared" si="6"/>
        <v>1.3333333333333333</v>
      </c>
      <c r="M13" s="122">
        <f t="shared" si="7"/>
        <v>1.3333333333333333</v>
      </c>
      <c r="N13" s="144">
        <f t="shared" si="8"/>
        <v>2.074074074074074</v>
      </c>
      <c r="O13" s="97" t="s">
        <v>791</v>
      </c>
      <c r="P13" s="116" t="s">
        <v>835</v>
      </c>
    </row>
    <row r="14" spans="2:16" x14ac:dyDescent="0.3">
      <c r="B14" s="109" t="s">
        <v>807</v>
      </c>
      <c r="C14" s="97" t="s">
        <v>827</v>
      </c>
      <c r="D14" s="118" t="s">
        <v>766</v>
      </c>
      <c r="E14" s="142">
        <v>9</v>
      </c>
      <c r="F14" s="122">
        <v>9</v>
      </c>
      <c r="G14" s="122">
        <v>9</v>
      </c>
      <c r="H14" s="122">
        <v>12</v>
      </c>
      <c r="I14" s="143">
        <f t="shared" si="9"/>
        <v>0.14814814814814814</v>
      </c>
      <c r="J14" s="144"/>
      <c r="K14" s="142">
        <f t="shared" si="5"/>
        <v>1.3333333333333333</v>
      </c>
      <c r="L14" s="122">
        <f t="shared" si="6"/>
        <v>1.3333333333333333</v>
      </c>
      <c r="M14" s="122">
        <f t="shared" si="7"/>
        <v>1.3333333333333333</v>
      </c>
      <c r="N14" s="144">
        <f t="shared" si="8"/>
        <v>1.7777777777777777</v>
      </c>
      <c r="O14" s="97" t="s">
        <v>790</v>
      </c>
      <c r="P14" s="110" t="s">
        <v>836</v>
      </c>
    </row>
    <row r="15" spans="2:16" x14ac:dyDescent="0.3">
      <c r="B15" s="109" t="s">
        <v>808</v>
      </c>
      <c r="C15" s="97" t="s">
        <v>826</v>
      </c>
      <c r="D15" s="118" t="s">
        <v>767</v>
      </c>
      <c r="E15" s="142">
        <v>8</v>
      </c>
      <c r="F15" s="122">
        <v>8</v>
      </c>
      <c r="G15" s="122">
        <v>8</v>
      </c>
      <c r="H15" s="122">
        <v>8</v>
      </c>
      <c r="I15" s="143">
        <f t="shared" si="9"/>
        <v>0.14814814814814814</v>
      </c>
      <c r="J15" s="144"/>
      <c r="K15" s="142">
        <f t="shared" si="5"/>
        <v>1.1851851851851851</v>
      </c>
      <c r="L15" s="122">
        <f t="shared" si="6"/>
        <v>1.1851851851851851</v>
      </c>
      <c r="M15" s="122">
        <f t="shared" si="7"/>
        <v>1.1851851851851851</v>
      </c>
      <c r="N15" s="144">
        <f t="shared" si="8"/>
        <v>1.1851851851851851</v>
      </c>
      <c r="O15" s="97" t="s">
        <v>789</v>
      </c>
      <c r="P15" s="110" t="s">
        <v>837</v>
      </c>
    </row>
    <row r="16" spans="2:16" x14ac:dyDescent="0.3">
      <c r="B16" s="111" t="s">
        <v>809</v>
      </c>
      <c r="C16" s="93" t="s">
        <v>825</v>
      </c>
      <c r="D16" s="119" t="s">
        <v>768</v>
      </c>
      <c r="E16" s="145">
        <v>8</v>
      </c>
      <c r="F16" s="123">
        <v>8</v>
      </c>
      <c r="G16" s="123">
        <v>8</v>
      </c>
      <c r="H16" s="123">
        <v>8</v>
      </c>
      <c r="I16" s="146">
        <f t="shared" si="9"/>
        <v>0.14814814814814814</v>
      </c>
      <c r="J16" s="147"/>
      <c r="K16" s="145">
        <f t="shared" si="5"/>
        <v>1.1851851851851851</v>
      </c>
      <c r="L16" s="123">
        <f t="shared" si="6"/>
        <v>1.1851851851851851</v>
      </c>
      <c r="M16" s="123">
        <f t="shared" si="7"/>
        <v>1.1851851851851851</v>
      </c>
      <c r="N16" s="147">
        <f t="shared" si="8"/>
        <v>1.1851851851851851</v>
      </c>
      <c r="O16" s="93" t="s">
        <v>788</v>
      </c>
      <c r="P16" s="112" t="s">
        <v>838</v>
      </c>
    </row>
    <row r="17" spans="2:16" x14ac:dyDescent="0.3">
      <c r="B17" s="97"/>
      <c r="C17" s="97"/>
      <c r="D17" s="122" t="s">
        <v>753</v>
      </c>
      <c r="E17" s="148">
        <f>SUM(K10:K16)</f>
        <v>7.9259259259259256</v>
      </c>
      <c r="F17" s="149">
        <f t="shared" ref="F17:H17" si="10">SUM(L10:L16)</f>
        <v>7.9259259259259256</v>
      </c>
      <c r="G17" s="149">
        <f t="shared" si="10"/>
        <v>7.9259259259259256</v>
      </c>
      <c r="H17" s="149">
        <f t="shared" si="10"/>
        <v>9.481481481481481</v>
      </c>
      <c r="I17" s="124"/>
      <c r="J17" s="121"/>
      <c r="K17" s="121"/>
      <c r="L17" s="121"/>
      <c r="M17" s="121"/>
      <c r="N17" s="121"/>
      <c r="O17" s="97"/>
      <c r="P17" s="97"/>
    </row>
    <row r="18" spans="2:16" x14ac:dyDescent="0.3">
      <c r="E18" s="120"/>
      <c r="F18" s="120"/>
      <c r="G18" s="120"/>
      <c r="H18" s="122"/>
      <c r="I18" s="122"/>
      <c r="J18" s="122"/>
      <c r="K18" s="346" t="s">
        <v>848</v>
      </c>
      <c r="L18" s="347"/>
      <c r="M18" s="347"/>
      <c r="N18" s="348"/>
    </row>
    <row r="19" spans="2:16" x14ac:dyDescent="0.3">
      <c r="B19" s="93"/>
      <c r="C19" s="93"/>
      <c r="D19" s="94" t="s">
        <v>812</v>
      </c>
      <c r="E19" s="150" t="s">
        <v>11</v>
      </c>
      <c r="F19" s="151" t="s">
        <v>12</v>
      </c>
      <c r="G19" s="151" t="s">
        <v>13</v>
      </c>
      <c r="H19" s="151" t="s">
        <v>14</v>
      </c>
      <c r="I19" s="150" t="s">
        <v>850</v>
      </c>
      <c r="J19" s="152" t="s">
        <v>846</v>
      </c>
      <c r="K19" s="137" t="s">
        <v>11</v>
      </c>
      <c r="L19" s="126" t="s">
        <v>12</v>
      </c>
      <c r="M19" s="126" t="s">
        <v>13</v>
      </c>
      <c r="N19" s="138" t="s">
        <v>14</v>
      </c>
      <c r="O19" s="113" t="s">
        <v>821</v>
      </c>
      <c r="P19" s="113" t="s">
        <v>833</v>
      </c>
    </row>
    <row r="20" spans="2:16" x14ac:dyDescent="0.3">
      <c r="B20" s="107"/>
      <c r="C20" s="98" t="s">
        <v>824</v>
      </c>
      <c r="D20" s="117" t="s">
        <v>769</v>
      </c>
      <c r="E20" s="139">
        <v>9</v>
      </c>
      <c r="F20" s="121">
        <v>9</v>
      </c>
      <c r="G20" s="121">
        <v>9</v>
      </c>
      <c r="H20" s="121">
        <v>12</v>
      </c>
      <c r="I20" s="140">
        <f>2/6</f>
        <v>0.33333333333333331</v>
      </c>
      <c r="J20" s="141">
        <f>2/4</f>
        <v>0.5</v>
      </c>
      <c r="K20" s="139">
        <f t="shared" ref="K20:K23" si="11">(E20+$J20)*$I20</f>
        <v>3.1666666666666665</v>
      </c>
      <c r="L20" s="121">
        <f t="shared" ref="L20:L23" si="12">(F20+$J20)*$I20</f>
        <v>3.1666666666666665</v>
      </c>
      <c r="M20" s="121">
        <f t="shared" ref="M20:M23" si="13">(G20+$J20)*$I20</f>
        <v>3.1666666666666665</v>
      </c>
      <c r="N20" s="141">
        <f t="shared" ref="N20:N23" si="14">(H20+$J20)*$I20</f>
        <v>4.1666666666666661</v>
      </c>
      <c r="O20" s="98" t="s">
        <v>787</v>
      </c>
      <c r="P20" s="114" t="s">
        <v>801</v>
      </c>
    </row>
    <row r="21" spans="2:16" x14ac:dyDescent="0.3">
      <c r="B21" s="109"/>
      <c r="C21" s="97" t="s">
        <v>823</v>
      </c>
      <c r="D21" s="118" t="s">
        <v>770</v>
      </c>
      <c r="E21" s="142">
        <v>9</v>
      </c>
      <c r="F21" s="122">
        <v>9</v>
      </c>
      <c r="G21" s="122">
        <v>9</v>
      </c>
      <c r="H21" s="122">
        <v>12</v>
      </c>
      <c r="I21" s="143">
        <f>2/6</f>
        <v>0.33333333333333331</v>
      </c>
      <c r="J21" s="144">
        <f>2/4</f>
        <v>0.5</v>
      </c>
      <c r="K21" s="142">
        <f t="shared" si="11"/>
        <v>3.1666666666666665</v>
      </c>
      <c r="L21" s="122">
        <f t="shared" si="12"/>
        <v>3.1666666666666665</v>
      </c>
      <c r="M21" s="122">
        <f t="shared" si="13"/>
        <v>3.1666666666666665</v>
      </c>
      <c r="N21" s="144">
        <f t="shared" si="14"/>
        <v>4.1666666666666661</v>
      </c>
      <c r="O21" s="97" t="s">
        <v>786</v>
      </c>
      <c r="P21" s="115" t="s">
        <v>802</v>
      </c>
    </row>
    <row r="22" spans="2:16" x14ac:dyDescent="0.3">
      <c r="B22" s="109"/>
      <c r="C22" s="97" t="s">
        <v>817</v>
      </c>
      <c r="D22" s="118" t="s">
        <v>771</v>
      </c>
      <c r="E22" s="142">
        <v>14</v>
      </c>
      <c r="F22" s="122">
        <v>14</v>
      </c>
      <c r="G22" s="122">
        <v>14</v>
      </c>
      <c r="H22" s="122">
        <v>15</v>
      </c>
      <c r="I22" s="143">
        <f>1/6</f>
        <v>0.16666666666666666</v>
      </c>
      <c r="J22" s="144">
        <f>2/4</f>
        <v>0.5</v>
      </c>
      <c r="K22" s="142">
        <f t="shared" si="11"/>
        <v>2.4166666666666665</v>
      </c>
      <c r="L22" s="122">
        <f t="shared" si="12"/>
        <v>2.4166666666666665</v>
      </c>
      <c r="M22" s="122">
        <f t="shared" si="13"/>
        <v>2.4166666666666665</v>
      </c>
      <c r="N22" s="144">
        <f t="shared" si="14"/>
        <v>2.583333333333333</v>
      </c>
      <c r="O22" s="97" t="s">
        <v>785</v>
      </c>
      <c r="P22" s="110" t="s">
        <v>839</v>
      </c>
    </row>
    <row r="23" spans="2:16" hidden="1" x14ac:dyDescent="0.3">
      <c r="B23" s="111"/>
      <c r="C23" s="93" t="s">
        <v>847</v>
      </c>
      <c r="D23" s="123" t="s">
        <v>849</v>
      </c>
      <c r="E23" s="153">
        <f>3/4</f>
        <v>0.75</v>
      </c>
      <c r="F23" s="154">
        <f t="shared" ref="F23:G23" si="15">3/4</f>
        <v>0.75</v>
      </c>
      <c r="G23" s="154">
        <f t="shared" si="15"/>
        <v>0.75</v>
      </c>
      <c r="H23" s="154">
        <f>2/4*1+1/4*2</f>
        <v>1</v>
      </c>
      <c r="I23" s="146">
        <f>1/6</f>
        <v>0.16666666666666666</v>
      </c>
      <c r="J23" s="147"/>
      <c r="K23" s="145">
        <f t="shared" si="11"/>
        <v>0.125</v>
      </c>
      <c r="L23" s="123">
        <f t="shared" si="12"/>
        <v>0.125</v>
      </c>
      <c r="M23" s="123">
        <f t="shared" si="13"/>
        <v>0.125</v>
      </c>
      <c r="N23" s="147">
        <f t="shared" si="14"/>
        <v>0.16666666666666666</v>
      </c>
      <c r="O23" s="93" t="s">
        <v>785</v>
      </c>
      <c r="P23" s="112"/>
    </row>
    <row r="24" spans="2:16" x14ac:dyDescent="0.3">
      <c r="B24" s="98"/>
      <c r="C24" s="98"/>
      <c r="D24" s="121" t="s">
        <v>753</v>
      </c>
      <c r="E24" s="148">
        <f>SUM(K20:K23)</f>
        <v>8.875</v>
      </c>
      <c r="F24" s="148">
        <f t="shared" ref="F24:H24" si="16">SUM(L20:L23)</f>
        <v>8.875</v>
      </c>
      <c r="G24" s="148">
        <f t="shared" si="16"/>
        <v>8.875</v>
      </c>
      <c r="H24" s="148">
        <f t="shared" si="16"/>
        <v>11.08333333333333</v>
      </c>
      <c r="I24" s="124"/>
      <c r="J24" s="121"/>
      <c r="K24" s="121"/>
      <c r="L24" s="121"/>
      <c r="M24" s="121"/>
      <c r="N24" s="121"/>
      <c r="O24" s="98"/>
      <c r="P24" s="98"/>
    </row>
    <row r="25" spans="2:16" x14ac:dyDescent="0.3">
      <c r="E25" s="120"/>
      <c r="F25" s="120"/>
      <c r="G25" s="120"/>
      <c r="H25" s="120"/>
      <c r="I25" s="122"/>
      <c r="J25" s="122"/>
      <c r="K25" s="346" t="s">
        <v>848</v>
      </c>
      <c r="L25" s="347"/>
      <c r="M25" s="347"/>
      <c r="N25" s="348"/>
    </row>
    <row r="26" spans="2:16" x14ac:dyDescent="0.3">
      <c r="B26" s="93"/>
      <c r="C26" s="93"/>
      <c r="D26" s="94" t="s">
        <v>813</v>
      </c>
      <c r="E26" s="150" t="s">
        <v>11</v>
      </c>
      <c r="F26" s="151" t="s">
        <v>12</v>
      </c>
      <c r="G26" s="151" t="s">
        <v>13</v>
      </c>
      <c r="H26" s="151" t="s">
        <v>14</v>
      </c>
      <c r="I26" s="150" t="s">
        <v>850</v>
      </c>
      <c r="J26" s="136" t="s">
        <v>846</v>
      </c>
      <c r="K26" s="137" t="s">
        <v>11</v>
      </c>
      <c r="L26" s="126" t="s">
        <v>12</v>
      </c>
      <c r="M26" s="126" t="s">
        <v>13</v>
      </c>
      <c r="N26" s="138" t="s">
        <v>14</v>
      </c>
      <c r="O26" s="113" t="s">
        <v>822</v>
      </c>
      <c r="P26" s="113" t="s">
        <v>833</v>
      </c>
    </row>
    <row r="27" spans="2:16" x14ac:dyDescent="0.3">
      <c r="B27" s="107"/>
      <c r="C27" s="98" t="s">
        <v>756</v>
      </c>
      <c r="D27" s="117" t="s">
        <v>772</v>
      </c>
      <c r="E27" s="139">
        <v>7</v>
      </c>
      <c r="F27" s="121">
        <v>7</v>
      </c>
      <c r="G27" s="121">
        <v>11</v>
      </c>
      <c r="H27" s="121">
        <v>16</v>
      </c>
      <c r="I27" s="140">
        <f>4/12</f>
        <v>0.33333333333333331</v>
      </c>
      <c r="J27" s="141"/>
      <c r="K27" s="139">
        <f t="shared" ref="K27:K30" si="17">(E27+$J27)*$I27</f>
        <v>2.333333333333333</v>
      </c>
      <c r="L27" s="121">
        <f t="shared" ref="L27:L30" si="18">(F27+$J27)*$I27</f>
        <v>2.333333333333333</v>
      </c>
      <c r="M27" s="121">
        <f t="shared" ref="M27:M30" si="19">(G27+$J27)*$I27</f>
        <v>3.6666666666666665</v>
      </c>
      <c r="N27" s="141">
        <f t="shared" ref="N27:N30" si="20">(H27+$J27)*$I27</f>
        <v>5.333333333333333</v>
      </c>
      <c r="O27" s="98" t="s">
        <v>784</v>
      </c>
      <c r="P27" s="108" t="s">
        <v>840</v>
      </c>
    </row>
    <row r="28" spans="2:16" x14ac:dyDescent="0.3">
      <c r="B28" s="109"/>
      <c r="C28" s="97" t="s">
        <v>757</v>
      </c>
      <c r="D28" s="118" t="s">
        <v>773</v>
      </c>
      <c r="E28" s="142">
        <v>7</v>
      </c>
      <c r="F28" s="122">
        <v>7</v>
      </c>
      <c r="G28" s="122">
        <v>11</v>
      </c>
      <c r="H28" s="122">
        <v>16</v>
      </c>
      <c r="I28" s="143">
        <f>4/12</f>
        <v>0.33333333333333331</v>
      </c>
      <c r="J28" s="144"/>
      <c r="K28" s="142">
        <f t="shared" si="17"/>
        <v>2.333333333333333</v>
      </c>
      <c r="L28" s="122">
        <f t="shared" si="18"/>
        <v>2.333333333333333</v>
      </c>
      <c r="M28" s="122">
        <f t="shared" si="19"/>
        <v>3.6666666666666665</v>
      </c>
      <c r="N28" s="144">
        <f t="shared" si="20"/>
        <v>5.333333333333333</v>
      </c>
      <c r="O28" s="97" t="s">
        <v>783</v>
      </c>
      <c r="P28" s="110" t="s">
        <v>841</v>
      </c>
    </row>
    <row r="29" spans="2:16" x14ac:dyDescent="0.3">
      <c r="B29" s="109"/>
      <c r="C29" s="97" t="s">
        <v>758</v>
      </c>
      <c r="D29" s="118" t="s">
        <v>774</v>
      </c>
      <c r="E29" s="142">
        <v>7</v>
      </c>
      <c r="F29" s="122">
        <v>7</v>
      </c>
      <c r="G29" s="122">
        <v>11</v>
      </c>
      <c r="H29" s="122">
        <v>20</v>
      </c>
      <c r="I29" s="143">
        <f>2/12</f>
        <v>0.16666666666666666</v>
      </c>
      <c r="J29" s="144"/>
      <c r="K29" s="142">
        <f t="shared" si="17"/>
        <v>1.1666666666666665</v>
      </c>
      <c r="L29" s="122">
        <f t="shared" si="18"/>
        <v>1.1666666666666665</v>
      </c>
      <c r="M29" s="122">
        <f t="shared" si="19"/>
        <v>1.8333333333333333</v>
      </c>
      <c r="N29" s="144">
        <f t="shared" si="20"/>
        <v>3.333333333333333</v>
      </c>
      <c r="O29" s="97" t="s">
        <v>782</v>
      </c>
      <c r="P29" s="110" t="s">
        <v>842</v>
      </c>
    </row>
    <row r="30" spans="2:16" x14ac:dyDescent="0.3">
      <c r="B30" s="111"/>
      <c r="C30" s="93" t="s">
        <v>816</v>
      </c>
      <c r="D30" s="119" t="s">
        <v>775</v>
      </c>
      <c r="E30" s="145">
        <v>7</v>
      </c>
      <c r="F30" s="123">
        <v>7</v>
      </c>
      <c r="G30" s="123">
        <v>12</v>
      </c>
      <c r="H30" s="123">
        <v>18</v>
      </c>
      <c r="I30" s="146">
        <f>1/12</f>
        <v>8.3333333333333329E-2</v>
      </c>
      <c r="J30" s="147"/>
      <c r="K30" s="145">
        <f t="shared" si="17"/>
        <v>0.58333333333333326</v>
      </c>
      <c r="L30" s="123">
        <f t="shared" si="18"/>
        <v>0.58333333333333326</v>
      </c>
      <c r="M30" s="123">
        <f t="shared" si="19"/>
        <v>1</v>
      </c>
      <c r="N30" s="147">
        <f t="shared" si="20"/>
        <v>1.5</v>
      </c>
      <c r="O30" s="93" t="s">
        <v>781</v>
      </c>
      <c r="P30" s="112" t="s">
        <v>843</v>
      </c>
    </row>
    <row r="31" spans="2:16" x14ac:dyDescent="0.3">
      <c r="B31" s="97"/>
      <c r="C31" s="97"/>
      <c r="D31" s="122" t="s">
        <v>753</v>
      </c>
      <c r="E31" s="148">
        <f>SUM(K27:K30)</f>
        <v>6.4166666666666652</v>
      </c>
      <c r="F31" s="149">
        <f t="shared" ref="F31:H31" si="21">SUM(L27:L30)</f>
        <v>6.4166666666666652</v>
      </c>
      <c r="G31" s="149">
        <f t="shared" si="21"/>
        <v>10.166666666666666</v>
      </c>
      <c r="H31" s="149">
        <f t="shared" si="21"/>
        <v>15.5</v>
      </c>
      <c r="I31" s="124"/>
      <c r="J31" s="121"/>
      <c r="K31" s="121"/>
      <c r="L31" s="121"/>
      <c r="M31" s="121"/>
      <c r="N31" s="121"/>
      <c r="O31" s="97"/>
      <c r="P31" s="97"/>
    </row>
    <row r="32" spans="2:16" x14ac:dyDescent="0.3">
      <c r="E32" s="120"/>
      <c r="F32" s="120"/>
      <c r="G32" s="120"/>
      <c r="H32" s="120"/>
      <c r="I32" s="122"/>
      <c r="J32" s="122"/>
    </row>
    <row r="33" spans="2:16" x14ac:dyDescent="0.3">
      <c r="D33" s="107" t="s">
        <v>916</v>
      </c>
      <c r="E33" s="155">
        <f>E7+E17</f>
        <v>13.800925925925926</v>
      </c>
      <c r="F33" s="156">
        <f t="shared" ref="F33:H33" si="22">F7+F17</f>
        <v>13.800925925925926</v>
      </c>
      <c r="G33" s="156">
        <f t="shared" si="22"/>
        <v>13.800925925925926</v>
      </c>
      <c r="H33" s="157">
        <f t="shared" si="22"/>
        <v>15.731481481481481</v>
      </c>
      <c r="I33" s="122"/>
      <c r="J33" s="122"/>
      <c r="K33" s="158"/>
      <c r="L33" s="158"/>
      <c r="M33" s="158"/>
      <c r="N33" s="158"/>
    </row>
    <row r="34" spans="2:16" x14ac:dyDescent="0.3">
      <c r="D34" s="111" t="s">
        <v>917</v>
      </c>
      <c r="E34" s="153">
        <f>E24+E31</f>
        <v>15.291666666666664</v>
      </c>
      <c r="F34" s="154">
        <f t="shared" ref="F34:H34" si="23">F24+F31</f>
        <v>15.291666666666664</v>
      </c>
      <c r="G34" s="154">
        <f t="shared" si="23"/>
        <v>19.041666666666664</v>
      </c>
      <c r="H34" s="159">
        <f t="shared" si="23"/>
        <v>26.583333333333329</v>
      </c>
      <c r="I34" s="122"/>
      <c r="J34" s="122"/>
      <c r="K34" s="158"/>
      <c r="L34" s="158"/>
      <c r="M34" s="158"/>
      <c r="N34" s="158"/>
    </row>
    <row r="35" spans="2:16" x14ac:dyDescent="0.3">
      <c r="D35" s="127" t="s">
        <v>918</v>
      </c>
      <c r="E35" s="160">
        <f>E33+E34</f>
        <v>29.092592592592588</v>
      </c>
      <c r="F35" s="161">
        <f t="shared" ref="F35:H35" si="24">F33+F34</f>
        <v>29.092592592592588</v>
      </c>
      <c r="G35" s="161">
        <f t="shared" si="24"/>
        <v>32.842592592592588</v>
      </c>
      <c r="H35" s="162">
        <f t="shared" si="24"/>
        <v>42.31481481481481</v>
      </c>
      <c r="I35" s="122"/>
      <c r="J35" s="122"/>
      <c r="K35" s="163"/>
      <c r="L35" s="163"/>
      <c r="M35" s="163"/>
      <c r="N35" s="163"/>
    </row>
    <row r="36" spans="2:16" x14ac:dyDescent="0.3">
      <c r="E36" s="120"/>
      <c r="F36" s="120"/>
      <c r="G36" s="120"/>
      <c r="H36" s="120"/>
      <c r="I36" s="122"/>
      <c r="J36" s="122"/>
      <c r="K36" s="346" t="s">
        <v>848</v>
      </c>
      <c r="L36" s="347"/>
      <c r="M36" s="347"/>
      <c r="N36" s="348"/>
    </row>
    <row r="37" spans="2:16" x14ac:dyDescent="0.3">
      <c r="B37" s="93"/>
      <c r="C37" s="93"/>
      <c r="D37" s="94" t="s">
        <v>1451</v>
      </c>
      <c r="E37" s="150" t="s">
        <v>11</v>
      </c>
      <c r="F37" s="151" t="s">
        <v>12</v>
      </c>
      <c r="G37" s="151" t="s">
        <v>13</v>
      </c>
      <c r="H37" s="151" t="s">
        <v>14</v>
      </c>
      <c r="I37" s="150" t="s">
        <v>850</v>
      </c>
      <c r="J37" s="136" t="s">
        <v>846</v>
      </c>
      <c r="K37" s="137" t="s">
        <v>11</v>
      </c>
      <c r="L37" s="126" t="s">
        <v>12</v>
      </c>
      <c r="M37" s="126" t="s">
        <v>13</v>
      </c>
      <c r="N37" s="138" t="s">
        <v>14</v>
      </c>
      <c r="O37" s="113" t="s">
        <v>851</v>
      </c>
      <c r="P37" s="113" t="s">
        <v>852</v>
      </c>
    </row>
    <row r="38" spans="2:16" x14ac:dyDescent="0.3">
      <c r="B38" s="107" t="s">
        <v>778</v>
      </c>
      <c r="C38" s="98"/>
      <c r="D38" s="117" t="s">
        <v>776</v>
      </c>
      <c r="E38" s="139">
        <v>8</v>
      </c>
      <c r="F38" s="121">
        <v>8</v>
      </c>
      <c r="G38" s="121">
        <v>14</v>
      </c>
      <c r="H38" s="121">
        <v>14</v>
      </c>
      <c r="I38" s="140">
        <f>2/4</f>
        <v>0.5</v>
      </c>
      <c r="J38" s="141"/>
      <c r="K38" s="139">
        <f t="shared" ref="K38:K39" si="25">(E38+$J38)*$I38</f>
        <v>4</v>
      </c>
      <c r="L38" s="121">
        <f t="shared" ref="L38:L39" si="26">(F38+$J38)*$I38</f>
        <v>4</v>
      </c>
      <c r="M38" s="121">
        <f t="shared" ref="M38:M39" si="27">(G38+$J38)*$I38</f>
        <v>7</v>
      </c>
      <c r="N38" s="141">
        <f t="shared" ref="N38:N39" si="28">(H38+$J38)*$I38</f>
        <v>7</v>
      </c>
      <c r="O38" s="98" t="s">
        <v>780</v>
      </c>
      <c r="P38" s="108" t="s">
        <v>845</v>
      </c>
    </row>
    <row r="39" spans="2:16" x14ac:dyDescent="0.3">
      <c r="B39" s="111" t="s">
        <v>779</v>
      </c>
      <c r="C39" s="93"/>
      <c r="D39" s="119" t="s">
        <v>777</v>
      </c>
      <c r="E39" s="145">
        <v>8</v>
      </c>
      <c r="F39" s="123">
        <v>12</v>
      </c>
      <c r="G39" s="123">
        <v>12</v>
      </c>
      <c r="H39" s="123">
        <v>14</v>
      </c>
      <c r="I39" s="146">
        <f>1/4</f>
        <v>0.25</v>
      </c>
      <c r="J39" s="147"/>
      <c r="K39" s="145">
        <f t="shared" si="25"/>
        <v>2</v>
      </c>
      <c r="L39" s="123">
        <f t="shared" si="26"/>
        <v>3</v>
      </c>
      <c r="M39" s="123">
        <f t="shared" si="27"/>
        <v>3</v>
      </c>
      <c r="N39" s="147">
        <f t="shared" si="28"/>
        <v>3.5</v>
      </c>
      <c r="O39" s="93" t="s">
        <v>680</v>
      </c>
      <c r="P39" s="112" t="s">
        <v>844</v>
      </c>
    </row>
    <row r="40" spans="2:16" x14ac:dyDescent="0.3">
      <c r="B40" s="97"/>
      <c r="C40" s="97"/>
      <c r="D40" s="122" t="s">
        <v>753</v>
      </c>
      <c r="E40" s="148">
        <f>SUM(K38:K39)</f>
        <v>6</v>
      </c>
      <c r="F40" s="149">
        <f t="shared" ref="F40:H40" si="29">SUM(L38:L39)</f>
        <v>7</v>
      </c>
      <c r="G40" s="149">
        <f t="shared" si="29"/>
        <v>10</v>
      </c>
      <c r="H40" s="149">
        <f t="shared" si="29"/>
        <v>10.5</v>
      </c>
      <c r="I40" s="125"/>
      <c r="J40" s="122"/>
      <c r="K40" s="122"/>
      <c r="L40" s="122"/>
      <c r="M40" s="122"/>
      <c r="N40" s="122"/>
      <c r="O40" s="97"/>
      <c r="P40" s="97"/>
    </row>
  </sheetData>
  <mergeCells count="6">
    <mergeCell ref="K36:N36"/>
    <mergeCell ref="B1:P1"/>
    <mergeCell ref="K2:N2"/>
    <mergeCell ref="K8:N8"/>
    <mergeCell ref="K18:N18"/>
    <mergeCell ref="K25:N25"/>
  </mergeCells>
  <pageMargins left="0.25" right="0.25" top="0.75" bottom="0.75" header="0.3" footer="0.3"/>
  <pageSetup paperSize="9" scale="65" orientation="landscape" r:id="rId1"/>
  <headerFooter>
    <oddFooter>&amp;Lwww.rickostidich.com&amp;RPage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B1:F27"/>
  <sheetViews>
    <sheetView zoomScaleNormal="100" workbookViewId="0">
      <pane ySplit="1" topLeftCell="A2" activePane="bottomLeft" state="frozen"/>
      <selection activeCell="A42" sqref="A42"/>
      <selection pane="bottomLeft"/>
    </sheetView>
  </sheetViews>
  <sheetFormatPr defaultColWidth="4" defaultRowHeight="21" x14ac:dyDescent="0.35"/>
  <cols>
    <col min="1" max="1" width="4" style="81" customWidth="1"/>
    <col min="2" max="2" width="49.28515625" style="81" bestFit="1" customWidth="1"/>
    <col min="3" max="5" width="14.7109375" style="81" customWidth="1"/>
    <col min="6" max="6" width="142" style="81" customWidth="1"/>
    <col min="7" max="16384" width="4" style="81"/>
  </cols>
  <sheetData>
    <row r="1" spans="2:6" x14ac:dyDescent="0.35">
      <c r="B1" s="354" t="s">
        <v>1363</v>
      </c>
      <c r="C1" s="354"/>
      <c r="D1" s="354"/>
      <c r="E1" s="354"/>
      <c r="F1" s="354"/>
    </row>
    <row r="3" spans="2:6" x14ac:dyDescent="0.35">
      <c r="B3" s="355" t="s">
        <v>621</v>
      </c>
      <c r="C3" s="355"/>
      <c r="D3" s="355"/>
      <c r="E3" s="355"/>
      <c r="F3" s="355"/>
    </row>
    <row r="4" spans="2:6" x14ac:dyDescent="0.35">
      <c r="B4" s="355" t="s">
        <v>610</v>
      </c>
      <c r="C4" s="355"/>
      <c r="D4" s="355"/>
      <c r="E4" s="355"/>
      <c r="F4" s="355"/>
    </row>
    <row r="5" spans="2:6" x14ac:dyDescent="0.35">
      <c r="B5" s="355" t="s">
        <v>955</v>
      </c>
      <c r="C5" s="355"/>
      <c r="D5" s="355"/>
      <c r="E5" s="355"/>
      <c r="F5" s="355"/>
    </row>
    <row r="7" spans="2:6" x14ac:dyDescent="0.35">
      <c r="B7" s="86" t="s">
        <v>615</v>
      </c>
      <c r="C7" s="87" t="s">
        <v>600</v>
      </c>
      <c r="D7" s="87" t="s">
        <v>598</v>
      </c>
      <c r="E7" s="87" t="s">
        <v>599</v>
      </c>
      <c r="F7" s="88" t="s">
        <v>618</v>
      </c>
    </row>
    <row r="8" spans="2:6" x14ac:dyDescent="0.35">
      <c r="B8" s="81" t="s">
        <v>612</v>
      </c>
      <c r="C8" s="81">
        <v>0</v>
      </c>
      <c r="D8" s="81">
        <v>9</v>
      </c>
      <c r="E8" s="84">
        <f>2342/384</f>
        <v>6.098958333333333</v>
      </c>
      <c r="F8" s="85" t="s">
        <v>604</v>
      </c>
    </row>
    <row r="9" spans="2:6" x14ac:dyDescent="0.35">
      <c r="B9" s="81" t="s">
        <v>611</v>
      </c>
      <c r="C9" s="81">
        <v>0</v>
      </c>
      <c r="D9" s="81">
        <v>8</v>
      </c>
      <c r="E9" s="84">
        <f>2203/384</f>
        <v>5.736979166666667</v>
      </c>
      <c r="F9" s="85" t="s">
        <v>606</v>
      </c>
    </row>
    <row r="10" spans="2:6" x14ac:dyDescent="0.35">
      <c r="B10" s="81" t="s">
        <v>601</v>
      </c>
      <c r="C10" s="81">
        <v>0</v>
      </c>
      <c r="D10" s="81">
        <v>8</v>
      </c>
      <c r="E10" s="84">
        <f>2182/384</f>
        <v>5.682291666666667</v>
      </c>
      <c r="F10" s="85" t="s">
        <v>605</v>
      </c>
    </row>
    <row r="11" spans="2:6" x14ac:dyDescent="0.35">
      <c r="B11" s="81" t="s">
        <v>613</v>
      </c>
      <c r="C11" s="81">
        <v>0</v>
      </c>
      <c r="D11" s="81">
        <v>7</v>
      </c>
      <c r="E11" s="84">
        <f>2123/384</f>
        <v>5.528645833333333</v>
      </c>
      <c r="F11" s="85" t="s">
        <v>607</v>
      </c>
    </row>
    <row r="12" spans="2:6" x14ac:dyDescent="0.35">
      <c r="B12" s="81" t="s">
        <v>614</v>
      </c>
      <c r="C12" s="81">
        <v>0</v>
      </c>
      <c r="D12" s="81">
        <v>7</v>
      </c>
      <c r="E12" s="84">
        <f>2106/384</f>
        <v>5.484375</v>
      </c>
      <c r="F12" s="85" t="s">
        <v>608</v>
      </c>
    </row>
    <row r="13" spans="2:6" x14ac:dyDescent="0.35">
      <c r="B13" s="81" t="s">
        <v>602</v>
      </c>
      <c r="C13" s="81">
        <v>0</v>
      </c>
      <c r="D13" s="81">
        <v>7</v>
      </c>
      <c r="E13" s="84">
        <f>2036/384</f>
        <v>5.302083333333333</v>
      </c>
      <c r="F13" s="85" t="s">
        <v>609</v>
      </c>
    </row>
    <row r="15" spans="2:6" x14ac:dyDescent="0.35">
      <c r="B15" s="355" t="s">
        <v>603</v>
      </c>
      <c r="C15" s="355"/>
      <c r="D15" s="355"/>
      <c r="E15" s="355"/>
      <c r="F15" s="355"/>
    </row>
    <row r="16" spans="2:6" x14ac:dyDescent="0.35">
      <c r="B16" s="355" t="s">
        <v>619</v>
      </c>
      <c r="C16" s="355"/>
      <c r="D16" s="355"/>
      <c r="E16" s="355"/>
      <c r="F16" s="355"/>
    </row>
    <row r="17" spans="2:6" x14ac:dyDescent="0.35">
      <c r="B17" s="355" t="s">
        <v>1162</v>
      </c>
      <c r="C17" s="355"/>
      <c r="D17" s="355"/>
      <c r="E17" s="355"/>
      <c r="F17" s="355"/>
    </row>
    <row r="18" spans="2:6" x14ac:dyDescent="0.35">
      <c r="B18" s="355" t="s">
        <v>1161</v>
      </c>
      <c r="C18" s="355"/>
      <c r="D18" s="355"/>
      <c r="E18" s="355"/>
      <c r="F18" s="355"/>
    </row>
    <row r="19" spans="2:6" x14ac:dyDescent="0.35">
      <c r="B19" s="355" t="s">
        <v>1452</v>
      </c>
      <c r="C19" s="355"/>
      <c r="D19" s="355"/>
      <c r="E19" s="355"/>
      <c r="F19" s="355"/>
    </row>
    <row r="21" spans="2:6" x14ac:dyDescent="0.35">
      <c r="B21" s="86" t="s">
        <v>616</v>
      </c>
      <c r="C21" s="87" t="s">
        <v>600</v>
      </c>
      <c r="D21" s="87" t="s">
        <v>598</v>
      </c>
      <c r="E21" s="87" t="s">
        <v>599</v>
      </c>
      <c r="F21" s="88" t="s">
        <v>618</v>
      </c>
    </row>
    <row r="22" spans="2:6" x14ac:dyDescent="0.35">
      <c r="B22" s="81" t="s">
        <v>1322</v>
      </c>
      <c r="C22" s="81">
        <v>0</v>
      </c>
      <c r="D22" s="81">
        <f>D13+D11+D10+D8</f>
        <v>31</v>
      </c>
      <c r="E22" s="84">
        <f>E13+E11+E10+E8</f>
        <v>22.611979166666664</v>
      </c>
      <c r="F22" s="90" t="s">
        <v>620</v>
      </c>
    </row>
    <row r="23" spans="2:6" x14ac:dyDescent="0.35">
      <c r="B23" s="81" t="s">
        <v>617</v>
      </c>
      <c r="C23" s="81">
        <v>0</v>
      </c>
      <c r="D23" s="81">
        <f>4*D8</f>
        <v>36</v>
      </c>
      <c r="E23" s="84">
        <f>'Slots table'!O37</f>
        <v>24.995038179413179</v>
      </c>
      <c r="F23" s="81" t="s">
        <v>1331</v>
      </c>
    </row>
    <row r="25" spans="2:6" x14ac:dyDescent="0.35">
      <c r="B25" s="355" t="s">
        <v>1163</v>
      </c>
      <c r="C25" s="355"/>
      <c r="D25" s="355"/>
      <c r="E25" s="355"/>
      <c r="F25" s="355"/>
    </row>
    <row r="26" spans="2:6" x14ac:dyDescent="0.35">
      <c r="B26" s="355" t="s">
        <v>1319</v>
      </c>
      <c r="C26" s="355"/>
      <c r="D26" s="355"/>
      <c r="E26" s="355"/>
      <c r="F26" s="355"/>
    </row>
    <row r="27" spans="2:6" x14ac:dyDescent="0.35">
      <c r="B27" s="355" t="s">
        <v>1398</v>
      </c>
      <c r="C27" s="355"/>
      <c r="D27" s="355"/>
      <c r="E27" s="355"/>
      <c r="F27" s="355"/>
    </row>
  </sheetData>
  <mergeCells count="12">
    <mergeCell ref="B1:F1"/>
    <mergeCell ref="B4:F4"/>
    <mergeCell ref="B18:F18"/>
    <mergeCell ref="B27:F27"/>
    <mergeCell ref="B16:F16"/>
    <mergeCell ref="B25:F25"/>
    <mergeCell ref="B26:F26"/>
    <mergeCell ref="B3:F3"/>
    <mergeCell ref="B5:F5"/>
    <mergeCell ref="B15:F15"/>
    <mergeCell ref="B17:F17"/>
    <mergeCell ref="B19:F19"/>
  </mergeCells>
  <pageMargins left="0.25" right="0.25" top="0.75" bottom="0.75" header="0.3" footer="0.3"/>
  <pageSetup paperSize="9" scale="59" orientation="landscape" r:id="rId1"/>
  <headerFooter>
    <oddFooter>&amp;Lwww.rickostidich.com&amp;RPage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B1:H27"/>
  <sheetViews>
    <sheetView zoomScaleNormal="100" workbookViewId="0">
      <pane ySplit="1" topLeftCell="A2" activePane="bottomLeft" state="frozen"/>
      <selection activeCell="A42" sqref="A42"/>
      <selection pane="bottomLeft"/>
    </sheetView>
  </sheetViews>
  <sheetFormatPr defaultColWidth="4" defaultRowHeight="21" x14ac:dyDescent="0.35"/>
  <cols>
    <col min="1" max="1" width="4" style="81" customWidth="1"/>
    <col min="2" max="2" width="23.5703125" style="81" bestFit="1" customWidth="1"/>
    <col min="3" max="6" width="11.7109375" style="81" customWidth="1"/>
    <col min="7" max="7" width="4" style="81" customWidth="1"/>
    <col min="8" max="8" width="161" style="81" customWidth="1"/>
    <col min="9" max="16384" width="4" style="81"/>
  </cols>
  <sheetData>
    <row r="1" spans="2:8" x14ac:dyDescent="0.35">
      <c r="B1" s="354" t="s">
        <v>1454</v>
      </c>
      <c r="C1" s="354"/>
      <c r="D1" s="354"/>
      <c r="E1" s="354"/>
      <c r="F1" s="354"/>
      <c r="G1" s="354"/>
      <c r="H1" s="354"/>
    </row>
    <row r="3" spans="2:8" x14ac:dyDescent="0.35">
      <c r="B3" s="355" t="s">
        <v>956</v>
      </c>
      <c r="C3" s="355"/>
      <c r="D3" s="355"/>
      <c r="E3" s="355"/>
      <c r="F3" s="355"/>
      <c r="G3" s="355"/>
      <c r="H3" s="355"/>
    </row>
    <row r="4" spans="2:8" x14ac:dyDescent="0.35">
      <c r="B4" s="355" t="s">
        <v>749</v>
      </c>
      <c r="C4" s="355"/>
      <c r="D4" s="355"/>
      <c r="E4" s="355"/>
      <c r="F4" s="355"/>
      <c r="G4" s="355"/>
      <c r="H4" s="355"/>
    </row>
    <row r="5" spans="2:8" x14ac:dyDescent="0.35">
      <c r="B5" s="355" t="s">
        <v>751</v>
      </c>
      <c r="C5" s="355"/>
      <c r="D5" s="355"/>
      <c r="E5" s="355"/>
      <c r="F5" s="355"/>
      <c r="G5" s="355"/>
      <c r="H5" s="355"/>
    </row>
    <row r="6" spans="2:8" x14ac:dyDescent="0.35">
      <c r="B6" s="355" t="s">
        <v>1164</v>
      </c>
      <c r="C6" s="355"/>
      <c r="D6" s="355"/>
      <c r="E6" s="355"/>
      <c r="F6" s="355"/>
      <c r="G6" s="355"/>
      <c r="H6" s="355"/>
    </row>
    <row r="7" spans="2:8" x14ac:dyDescent="0.35">
      <c r="B7" s="355" t="s">
        <v>960</v>
      </c>
      <c r="C7" s="355"/>
      <c r="D7" s="355"/>
      <c r="E7" s="355"/>
      <c r="F7" s="355"/>
      <c r="G7" s="355"/>
      <c r="H7" s="355"/>
    </row>
    <row r="8" spans="2:8" x14ac:dyDescent="0.35">
      <c r="B8" s="355" t="s">
        <v>1321</v>
      </c>
      <c r="C8" s="355"/>
      <c r="D8" s="355"/>
      <c r="E8" s="355"/>
      <c r="F8" s="355"/>
      <c r="G8" s="355"/>
      <c r="H8" s="355"/>
    </row>
    <row r="10" spans="2:8" x14ac:dyDescent="0.35">
      <c r="B10" s="330"/>
      <c r="C10" s="357" t="s">
        <v>752</v>
      </c>
      <c r="D10" s="357"/>
      <c r="E10" s="357"/>
      <c r="F10" s="357"/>
      <c r="G10" s="95"/>
    </row>
    <row r="11" spans="2:8" x14ac:dyDescent="0.35">
      <c r="B11" s="331" t="s">
        <v>755</v>
      </c>
      <c r="C11" s="87" t="s">
        <v>11</v>
      </c>
      <c r="D11" s="87" t="s">
        <v>12</v>
      </c>
      <c r="E11" s="87" t="s">
        <v>13</v>
      </c>
      <c r="F11" s="87" t="s">
        <v>14</v>
      </c>
      <c r="G11" s="336"/>
      <c r="H11" s="89" t="s">
        <v>1333</v>
      </c>
    </row>
    <row r="12" spans="2:8" x14ac:dyDescent="0.35">
      <c r="B12" s="330">
        <v>0</v>
      </c>
      <c r="C12" s="100">
        <v>1</v>
      </c>
      <c r="D12" s="100">
        <v>1</v>
      </c>
      <c r="E12" s="100">
        <v>1</v>
      </c>
      <c r="F12" s="100">
        <v>1</v>
      </c>
      <c r="G12" s="100"/>
      <c r="H12" s="89"/>
    </row>
    <row r="13" spans="2:8" x14ac:dyDescent="0.35">
      <c r="B13" s="330">
        <v>1</v>
      </c>
      <c r="C13" s="100">
        <v>33</v>
      </c>
      <c r="D13" s="100">
        <v>21</v>
      </c>
      <c r="E13" s="100">
        <v>15</v>
      </c>
      <c r="F13" s="100">
        <v>10</v>
      </c>
      <c r="G13" s="100"/>
      <c r="H13" s="89"/>
    </row>
    <row r="14" spans="2:8" x14ac:dyDescent="0.35">
      <c r="B14" s="330">
        <v>2</v>
      </c>
      <c r="C14" s="100">
        <v>747</v>
      </c>
      <c r="D14" s="100">
        <v>275</v>
      </c>
      <c r="E14" s="100">
        <v>158</v>
      </c>
      <c r="F14" s="100">
        <v>73</v>
      </c>
      <c r="G14" s="100"/>
      <c r="H14" s="89"/>
    </row>
    <row r="15" spans="2:8" x14ac:dyDescent="0.35">
      <c r="B15" s="330">
        <v>3</v>
      </c>
      <c r="C15" s="100">
        <v>11411</v>
      </c>
      <c r="D15" s="100">
        <v>2815</v>
      </c>
      <c r="E15" s="100">
        <v>1394</v>
      </c>
      <c r="F15" s="100">
        <v>500</v>
      </c>
      <c r="G15" s="100"/>
      <c r="H15" s="89"/>
    </row>
    <row r="16" spans="2:8" x14ac:dyDescent="0.35">
      <c r="B16" s="330">
        <v>4</v>
      </c>
      <c r="C16" s="100">
        <v>86792</v>
      </c>
      <c r="D16" s="100">
        <v>21136</v>
      </c>
      <c r="E16" s="100">
        <v>9809</v>
      </c>
      <c r="F16" s="100">
        <v>3078</v>
      </c>
      <c r="G16" s="100"/>
      <c r="H16" s="89"/>
    </row>
    <row r="17" spans="2:8" x14ac:dyDescent="0.35">
      <c r="B17" s="330">
        <v>5</v>
      </c>
      <c r="C17" s="100">
        <v>90976</v>
      </c>
      <c r="D17" s="100">
        <v>88454</v>
      </c>
      <c r="E17" s="100">
        <v>46381</v>
      </c>
      <c r="F17" s="100">
        <v>15528</v>
      </c>
      <c r="G17" s="100"/>
      <c r="H17" s="89"/>
    </row>
    <row r="18" spans="2:8" x14ac:dyDescent="0.35">
      <c r="B18" s="330">
        <v>6</v>
      </c>
      <c r="C18" s="104">
        <v>120</v>
      </c>
      <c r="D18" s="105">
        <v>76592</v>
      </c>
      <c r="E18" s="105">
        <v>97254</v>
      </c>
      <c r="F18" s="105">
        <v>57180</v>
      </c>
      <c r="G18" s="105"/>
      <c r="H18" s="89"/>
    </row>
    <row r="19" spans="2:8" x14ac:dyDescent="0.35">
      <c r="B19" s="330">
        <v>7</v>
      </c>
      <c r="C19" s="105"/>
      <c r="D19" s="104">
        <v>786</v>
      </c>
      <c r="E19" s="105">
        <v>34966</v>
      </c>
      <c r="F19" s="105">
        <v>91654</v>
      </c>
      <c r="G19" s="105"/>
      <c r="H19" s="89"/>
    </row>
    <row r="20" spans="2:8" x14ac:dyDescent="0.35">
      <c r="B20" s="330">
        <v>8</v>
      </c>
      <c r="C20" s="105"/>
      <c r="D20" s="105"/>
      <c r="E20" s="104">
        <v>102</v>
      </c>
      <c r="F20" s="105">
        <v>21849</v>
      </c>
      <c r="G20" s="105"/>
      <c r="H20" s="89"/>
    </row>
    <row r="21" spans="2:8" x14ac:dyDescent="0.35">
      <c r="B21" s="332">
        <v>9</v>
      </c>
      <c r="C21" s="101"/>
      <c r="D21" s="101"/>
      <c r="E21" s="101"/>
      <c r="F21" s="106">
        <v>207</v>
      </c>
      <c r="G21" s="104"/>
      <c r="H21" s="89"/>
    </row>
    <row r="22" spans="2:8" x14ac:dyDescent="0.35">
      <c r="B22" s="333" t="s">
        <v>754</v>
      </c>
      <c r="C22" s="84">
        <f xml:space="preserve"> 6551/1485</f>
        <v>4.4114478114478111</v>
      </c>
      <c r="D22" s="84">
        <f>83407/15840</f>
        <v>5.2655934343434341</v>
      </c>
      <c r="E22" s="84">
        <f>92063/15840</f>
        <v>5.8120580808080806</v>
      </c>
      <c r="F22" s="84">
        <f>125291/19008</f>
        <v>6.591487794612795</v>
      </c>
      <c r="G22" s="84"/>
      <c r="H22" s="103" t="s">
        <v>1332</v>
      </c>
    </row>
    <row r="23" spans="2:8" x14ac:dyDescent="0.35">
      <c r="B23" s="82"/>
      <c r="C23" s="335"/>
      <c r="D23" s="335"/>
      <c r="E23" s="335"/>
      <c r="F23" s="335"/>
      <c r="G23" s="335"/>
      <c r="H23" s="85"/>
    </row>
    <row r="24" spans="2:8" x14ac:dyDescent="0.35">
      <c r="B24" s="356" t="s">
        <v>1364</v>
      </c>
      <c r="C24" s="356"/>
      <c r="D24" s="356"/>
      <c r="E24" s="356"/>
      <c r="F24" s="356"/>
      <c r="G24" s="356"/>
      <c r="H24" s="356"/>
    </row>
    <row r="25" spans="2:8" x14ac:dyDescent="0.35">
      <c r="B25" s="81" t="s">
        <v>1365</v>
      </c>
    </row>
    <row r="26" spans="2:8" x14ac:dyDescent="0.35">
      <c r="B26" s="355" t="s">
        <v>750</v>
      </c>
      <c r="C26" s="355"/>
      <c r="D26" s="355"/>
      <c r="E26" s="355"/>
      <c r="F26" s="355"/>
      <c r="G26" s="355"/>
      <c r="H26" s="355"/>
    </row>
    <row r="27" spans="2:8" x14ac:dyDescent="0.35">
      <c r="B27" s="355" t="s">
        <v>1397</v>
      </c>
      <c r="C27" s="355"/>
      <c r="D27" s="355"/>
      <c r="E27" s="355"/>
      <c r="F27" s="355"/>
      <c r="G27" s="355"/>
      <c r="H27" s="355"/>
    </row>
  </sheetData>
  <mergeCells count="11">
    <mergeCell ref="B27:H27"/>
    <mergeCell ref="B26:H26"/>
    <mergeCell ref="B24:H24"/>
    <mergeCell ref="C10:F10"/>
    <mergeCell ref="B1:H1"/>
    <mergeCell ref="B3:H3"/>
    <mergeCell ref="B4:H4"/>
    <mergeCell ref="B5:H5"/>
    <mergeCell ref="B6:H6"/>
    <mergeCell ref="B7:H7"/>
    <mergeCell ref="B8:H8"/>
  </mergeCells>
  <pageMargins left="0.25" right="0.25" top="0.75" bottom="0.75" header="0.3" footer="0.3"/>
  <pageSetup paperSize="9" scale="59" orientation="landscape" r:id="rId1"/>
  <headerFooter>
    <oddFooter>&amp;Lwww.rickostidich.com&amp;RPage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pageSetUpPr autoPageBreaks="0" fitToPage="1"/>
  </sheetPr>
  <dimension ref="B1:T350"/>
  <sheetViews>
    <sheetView workbookViewId="0">
      <pane ySplit="4" topLeftCell="A5" activePane="bottomLeft" state="frozen"/>
      <selection activeCell="A42" sqref="A42"/>
      <selection pane="bottomLeft"/>
    </sheetView>
  </sheetViews>
  <sheetFormatPr defaultColWidth="2.85546875" defaultRowHeight="15" x14ac:dyDescent="0.25"/>
  <cols>
    <col min="1" max="1" width="2.85546875" customWidth="1"/>
    <col min="2" max="2" width="14.42578125" bestFit="1" customWidth="1"/>
    <col min="3" max="3" width="16.42578125" bestFit="1" customWidth="1"/>
    <col min="4" max="4" width="7.42578125" bestFit="1" customWidth="1"/>
    <col min="5" max="5" width="2.85546875" customWidth="1"/>
    <col min="6" max="6" width="4.85546875" bestFit="1" customWidth="1"/>
    <col min="7" max="7" width="4.7109375" bestFit="1" customWidth="1"/>
    <col min="8" max="8" width="5" bestFit="1" customWidth="1"/>
    <col min="9" max="9" width="5.140625" bestFit="1" customWidth="1"/>
    <col min="10" max="10" width="37" bestFit="1" customWidth="1"/>
    <col min="11" max="11" width="17.5703125" bestFit="1" customWidth="1"/>
    <col min="12" max="12" width="2.85546875" customWidth="1"/>
    <col min="13" max="13" width="4.85546875" bestFit="1" customWidth="1"/>
    <col min="14" max="14" width="4.7109375" bestFit="1" customWidth="1"/>
    <col min="15" max="15" width="5" bestFit="1" customWidth="1"/>
    <col min="16" max="16" width="5.140625" bestFit="1" customWidth="1"/>
    <col min="17" max="17" width="29.85546875" bestFit="1" customWidth="1"/>
    <col min="18" max="18" width="17.5703125" bestFit="1" customWidth="1"/>
    <col min="19" max="19" width="2.85546875" hidden="1" customWidth="1"/>
    <col min="20" max="20" width="69.85546875" hidden="1" customWidth="1"/>
  </cols>
  <sheetData>
    <row r="1" spans="2:20" ht="18.75" x14ac:dyDescent="0.3">
      <c r="B1" s="353" t="s">
        <v>1366</v>
      </c>
      <c r="C1" s="353"/>
      <c r="D1" s="353"/>
      <c r="E1" s="353"/>
      <c r="F1" s="353"/>
      <c r="G1" s="353"/>
      <c r="H1" s="353"/>
      <c r="I1" s="353"/>
      <c r="J1" s="353"/>
      <c r="K1" s="353"/>
      <c r="L1" s="353"/>
      <c r="M1" s="353"/>
      <c r="N1" s="353"/>
      <c r="O1" s="353"/>
      <c r="P1" s="353"/>
      <c r="Q1" s="353"/>
      <c r="R1" s="353"/>
      <c r="S1" s="353"/>
      <c r="T1" s="353"/>
    </row>
    <row r="3" spans="2:20" x14ac:dyDescent="0.25">
      <c r="F3" s="378" t="s">
        <v>571</v>
      </c>
      <c r="G3" s="379"/>
      <c r="H3" s="379"/>
      <c r="I3" s="379"/>
      <c r="J3" s="379"/>
      <c r="K3" s="380"/>
      <c r="M3" s="378" t="s">
        <v>572</v>
      </c>
      <c r="N3" s="379"/>
      <c r="O3" s="379"/>
      <c r="P3" s="379"/>
      <c r="Q3" s="379"/>
      <c r="R3" s="380"/>
    </row>
    <row r="4" spans="2:20" ht="15.75" thickBot="1" x14ac:dyDescent="0.3">
      <c r="B4" s="9" t="s">
        <v>551</v>
      </c>
      <c r="C4" t="s">
        <v>552</v>
      </c>
      <c r="D4" s="41" t="s">
        <v>550</v>
      </c>
      <c r="E4" s="9"/>
      <c r="F4" s="10" t="s">
        <v>11</v>
      </c>
      <c r="G4" s="11" t="s">
        <v>12</v>
      </c>
      <c r="H4" s="11" t="s">
        <v>13</v>
      </c>
      <c r="I4" s="11" t="s">
        <v>14</v>
      </c>
      <c r="J4" s="8" t="s">
        <v>15</v>
      </c>
      <c r="K4" s="12" t="s">
        <v>73</v>
      </c>
      <c r="L4" s="9"/>
      <c r="M4" s="10" t="s">
        <v>11</v>
      </c>
      <c r="N4" s="11" t="s">
        <v>12</v>
      </c>
      <c r="O4" s="11" t="s">
        <v>13</v>
      </c>
      <c r="P4" s="11" t="s">
        <v>14</v>
      </c>
      <c r="Q4" s="8" t="s">
        <v>15</v>
      </c>
      <c r="R4" s="12" t="s">
        <v>73</v>
      </c>
      <c r="T4" t="s">
        <v>961</v>
      </c>
    </row>
    <row r="5" spans="2:20" ht="15.75" thickTop="1" x14ac:dyDescent="0.25">
      <c r="B5" s="367" t="s">
        <v>556</v>
      </c>
      <c r="C5" s="375" t="s">
        <v>543</v>
      </c>
      <c r="D5" s="42" t="s">
        <v>0</v>
      </c>
      <c r="E5" s="20"/>
      <c r="F5" s="21">
        <v>8</v>
      </c>
      <c r="G5" s="20">
        <v>8</v>
      </c>
      <c r="H5" s="20">
        <v>8</v>
      </c>
      <c r="I5" s="20">
        <v>9</v>
      </c>
      <c r="J5" s="20" t="s">
        <v>29</v>
      </c>
      <c r="K5" s="22" t="s">
        <v>3</v>
      </c>
      <c r="L5" s="20"/>
      <c r="M5" s="21">
        <v>5</v>
      </c>
      <c r="N5" s="20">
        <v>5</v>
      </c>
      <c r="O5" s="20">
        <v>5</v>
      </c>
      <c r="P5" s="20">
        <v>6</v>
      </c>
      <c r="Q5" s="20" t="s">
        <v>22</v>
      </c>
      <c r="R5" s="22" t="s">
        <v>3</v>
      </c>
      <c r="S5" s="2"/>
      <c r="T5" s="2"/>
    </row>
    <row r="6" spans="2:20" x14ac:dyDescent="0.25">
      <c r="B6" s="368"/>
      <c r="C6" s="381"/>
      <c r="D6" s="43" t="s">
        <v>1</v>
      </c>
      <c r="E6" s="26"/>
      <c r="F6" s="27">
        <v>8</v>
      </c>
      <c r="G6" s="26">
        <v>8</v>
      </c>
      <c r="H6" s="26">
        <v>8</v>
      </c>
      <c r="I6" s="26">
        <v>9</v>
      </c>
      <c r="J6" s="26" t="s">
        <v>30</v>
      </c>
      <c r="K6" s="28" t="s">
        <v>3</v>
      </c>
      <c r="L6" s="26"/>
      <c r="M6" s="27">
        <v>5</v>
      </c>
      <c r="N6" s="26">
        <v>5</v>
      </c>
      <c r="O6" s="26">
        <v>5</v>
      </c>
      <c r="P6" s="26">
        <v>6</v>
      </c>
      <c r="Q6" s="26" t="s">
        <v>23</v>
      </c>
      <c r="R6" s="28" t="s">
        <v>3</v>
      </c>
      <c r="S6" s="2"/>
      <c r="T6" s="2"/>
    </row>
    <row r="7" spans="2:20" x14ac:dyDescent="0.25">
      <c r="B7" s="368"/>
      <c r="C7" s="381"/>
      <c r="D7" s="362" t="s">
        <v>2</v>
      </c>
      <c r="E7" s="29"/>
      <c r="F7" s="30">
        <v>8</v>
      </c>
      <c r="G7" s="29">
        <v>8</v>
      </c>
      <c r="H7" s="29">
        <v>8</v>
      </c>
      <c r="I7" s="29">
        <v>9</v>
      </c>
      <c r="J7" s="29" t="s">
        <v>31</v>
      </c>
      <c r="K7" s="31" t="s">
        <v>3</v>
      </c>
      <c r="L7" s="29"/>
      <c r="M7" s="30">
        <v>7</v>
      </c>
      <c r="N7" s="29">
        <v>7</v>
      </c>
      <c r="O7" s="29">
        <v>7</v>
      </c>
      <c r="P7" s="29">
        <v>8</v>
      </c>
      <c r="Q7" s="29" t="s">
        <v>24</v>
      </c>
      <c r="R7" s="31" t="s">
        <v>3</v>
      </c>
      <c r="S7" s="2"/>
      <c r="T7" s="2"/>
    </row>
    <row r="8" spans="2:20" x14ac:dyDescent="0.25">
      <c r="B8" s="368"/>
      <c r="C8" s="381"/>
      <c r="D8" s="363"/>
      <c r="E8" s="2"/>
      <c r="F8" s="3"/>
      <c r="G8" s="2"/>
      <c r="H8" s="2"/>
      <c r="I8" s="2"/>
      <c r="J8" s="2"/>
      <c r="K8" s="4"/>
      <c r="L8" s="2"/>
      <c r="M8" s="3">
        <v>6</v>
      </c>
      <c r="N8" s="2">
        <v>6</v>
      </c>
      <c r="O8" s="2">
        <v>7</v>
      </c>
      <c r="P8" s="2">
        <v>9</v>
      </c>
      <c r="Q8" s="2" t="s">
        <v>25</v>
      </c>
      <c r="R8" s="4" t="s">
        <v>8</v>
      </c>
      <c r="S8" s="2"/>
      <c r="T8" s="2"/>
    </row>
    <row r="9" spans="2:20" x14ac:dyDescent="0.25">
      <c r="B9" s="368"/>
      <c r="C9" s="381"/>
      <c r="D9" s="363"/>
      <c r="E9" s="2"/>
      <c r="F9" s="3"/>
      <c r="G9" s="2"/>
      <c r="H9" s="2"/>
      <c r="I9" s="2"/>
      <c r="J9" s="2"/>
      <c r="K9" s="4"/>
      <c r="L9" s="2"/>
      <c r="M9" s="3">
        <v>6</v>
      </c>
      <c r="N9" s="2">
        <v>7</v>
      </c>
      <c r="O9" s="2">
        <v>8</v>
      </c>
      <c r="P9" s="2">
        <v>11</v>
      </c>
      <c r="Q9" s="2" t="s">
        <v>26</v>
      </c>
      <c r="R9" s="4" t="s">
        <v>7</v>
      </c>
      <c r="S9" s="2"/>
      <c r="T9" s="2"/>
    </row>
    <row r="10" spans="2:20" x14ac:dyDescent="0.25">
      <c r="B10" s="368"/>
      <c r="C10" s="381"/>
      <c r="D10" s="363"/>
      <c r="E10" s="2"/>
      <c r="F10" s="3"/>
      <c r="G10" s="2"/>
      <c r="H10" s="2"/>
      <c r="I10" s="2"/>
      <c r="J10" s="2"/>
      <c r="K10" s="4"/>
      <c r="L10" s="2"/>
      <c r="M10" s="3">
        <v>6</v>
      </c>
      <c r="N10" s="2">
        <v>6</v>
      </c>
      <c r="O10" s="2">
        <v>6</v>
      </c>
      <c r="P10" s="2">
        <v>7</v>
      </c>
      <c r="Q10" s="2" t="s">
        <v>27</v>
      </c>
      <c r="R10" s="4" t="s">
        <v>5</v>
      </c>
      <c r="S10" s="2"/>
      <c r="T10" s="2"/>
    </row>
    <row r="11" spans="2:20" x14ac:dyDescent="0.25">
      <c r="B11" s="368"/>
      <c r="C11" s="381"/>
      <c r="D11" s="364"/>
      <c r="E11" s="13"/>
      <c r="F11" s="14"/>
      <c r="G11" s="13"/>
      <c r="H11" s="13"/>
      <c r="I11" s="13"/>
      <c r="J11" s="13"/>
      <c r="K11" s="15"/>
      <c r="L11" s="13"/>
      <c r="M11" s="14">
        <v>5</v>
      </c>
      <c r="N11" s="13">
        <v>8</v>
      </c>
      <c r="O11" s="13">
        <v>10</v>
      </c>
      <c r="P11" s="13">
        <v>17</v>
      </c>
      <c r="Q11" s="13" t="s">
        <v>28</v>
      </c>
      <c r="R11" s="15" t="s">
        <v>4</v>
      </c>
      <c r="S11" s="2"/>
      <c r="T11" s="2"/>
    </row>
    <row r="12" spans="2:20" x14ac:dyDescent="0.25">
      <c r="B12" s="368"/>
      <c r="C12" s="381"/>
      <c r="D12" s="362" t="s">
        <v>561</v>
      </c>
      <c r="E12" s="29"/>
      <c r="F12" s="30">
        <v>8</v>
      </c>
      <c r="G12" s="29">
        <v>8</v>
      </c>
      <c r="H12" s="29">
        <v>8</v>
      </c>
      <c r="I12" s="29">
        <v>9</v>
      </c>
      <c r="J12" s="29" t="s">
        <v>32</v>
      </c>
      <c r="K12" s="31" t="s">
        <v>3</v>
      </c>
      <c r="L12" s="29"/>
      <c r="M12" s="30">
        <v>7</v>
      </c>
      <c r="N12" s="29">
        <v>7</v>
      </c>
      <c r="O12" s="29">
        <v>7</v>
      </c>
      <c r="P12" s="29">
        <v>8</v>
      </c>
      <c r="Q12" s="29" t="s">
        <v>21</v>
      </c>
      <c r="R12" s="31" t="s">
        <v>3</v>
      </c>
      <c r="S12" s="2"/>
      <c r="T12" s="2"/>
    </row>
    <row r="13" spans="2:20" x14ac:dyDescent="0.25">
      <c r="B13" s="368"/>
      <c r="C13" s="381"/>
      <c r="D13" s="363"/>
      <c r="E13" s="2"/>
      <c r="F13" s="3"/>
      <c r="G13" s="2"/>
      <c r="H13" s="2"/>
      <c r="I13" s="2"/>
      <c r="J13" s="2"/>
      <c r="K13" s="4"/>
      <c r="L13" s="2"/>
      <c r="M13" s="3">
        <v>6</v>
      </c>
      <c r="N13" s="2">
        <v>6</v>
      </c>
      <c r="O13" s="2">
        <v>7</v>
      </c>
      <c r="P13" s="2">
        <v>9</v>
      </c>
      <c r="Q13" s="2" t="s">
        <v>17</v>
      </c>
      <c r="R13" s="4" t="s">
        <v>8</v>
      </c>
      <c r="S13" s="2"/>
      <c r="T13" s="2"/>
    </row>
    <row r="14" spans="2:20" x14ac:dyDescent="0.25">
      <c r="B14" s="368"/>
      <c r="C14" s="381"/>
      <c r="D14" s="363"/>
      <c r="E14" s="2"/>
      <c r="F14" s="3"/>
      <c r="G14" s="2"/>
      <c r="H14" s="2"/>
      <c r="I14" s="2"/>
      <c r="J14" s="2"/>
      <c r="K14" s="4"/>
      <c r="L14" s="2"/>
      <c r="M14" s="3">
        <v>6</v>
      </c>
      <c r="N14" s="2">
        <v>7</v>
      </c>
      <c r="O14" s="2">
        <v>8</v>
      </c>
      <c r="P14" s="2">
        <v>11</v>
      </c>
      <c r="Q14" s="2" t="s">
        <v>19</v>
      </c>
      <c r="R14" s="4" t="s">
        <v>9</v>
      </c>
      <c r="S14" s="2"/>
      <c r="T14" s="2"/>
    </row>
    <row r="15" spans="2:20" x14ac:dyDescent="0.25">
      <c r="B15" s="368"/>
      <c r="C15" s="381"/>
      <c r="D15" s="363"/>
      <c r="E15" s="2"/>
      <c r="F15" s="3"/>
      <c r="G15" s="2"/>
      <c r="H15" s="2"/>
      <c r="I15" s="2"/>
      <c r="J15" s="2"/>
      <c r="K15" s="4"/>
      <c r="L15" s="2"/>
      <c r="M15" s="3">
        <v>6</v>
      </c>
      <c r="N15" s="2">
        <v>6</v>
      </c>
      <c r="O15" s="2">
        <v>6</v>
      </c>
      <c r="P15" s="2">
        <v>7</v>
      </c>
      <c r="Q15" s="2" t="s">
        <v>18</v>
      </c>
      <c r="R15" s="4" t="s">
        <v>5</v>
      </c>
      <c r="S15" s="2"/>
      <c r="T15" s="2"/>
    </row>
    <row r="16" spans="2:20" x14ac:dyDescent="0.25">
      <c r="B16" s="368"/>
      <c r="C16" s="381"/>
      <c r="D16" s="364"/>
      <c r="E16" s="13"/>
      <c r="F16" s="14"/>
      <c r="G16" s="13"/>
      <c r="H16" s="13"/>
      <c r="I16" s="13"/>
      <c r="J16" s="13"/>
      <c r="K16" s="15"/>
      <c r="L16" s="13"/>
      <c r="M16" s="14">
        <v>5</v>
      </c>
      <c r="N16" s="13">
        <v>8</v>
      </c>
      <c r="O16" s="13">
        <v>10</v>
      </c>
      <c r="P16" s="13">
        <v>17</v>
      </c>
      <c r="Q16" s="13" t="s">
        <v>16</v>
      </c>
      <c r="R16" s="15" t="s">
        <v>4</v>
      </c>
      <c r="S16" s="2"/>
      <c r="T16" s="2"/>
    </row>
    <row r="17" spans="2:20" x14ac:dyDescent="0.25">
      <c r="B17" s="368"/>
      <c r="C17" s="381"/>
      <c r="D17" s="362" t="s">
        <v>34</v>
      </c>
      <c r="E17" s="29"/>
      <c r="F17" s="30">
        <v>9</v>
      </c>
      <c r="G17" s="29">
        <v>9</v>
      </c>
      <c r="H17" s="29">
        <v>9</v>
      </c>
      <c r="I17" s="29">
        <v>9</v>
      </c>
      <c r="J17" s="29" t="s">
        <v>36</v>
      </c>
      <c r="K17" s="31" t="s">
        <v>3</v>
      </c>
      <c r="L17" s="29"/>
      <c r="M17" s="30">
        <v>8</v>
      </c>
      <c r="N17" s="29">
        <v>8</v>
      </c>
      <c r="O17" s="29">
        <v>8</v>
      </c>
      <c r="P17" s="29">
        <v>9</v>
      </c>
      <c r="Q17" s="29" t="s">
        <v>564</v>
      </c>
      <c r="R17" s="31" t="s">
        <v>3</v>
      </c>
      <c r="S17" s="2"/>
      <c r="T17" s="2"/>
    </row>
    <row r="18" spans="2:20" x14ac:dyDescent="0.25">
      <c r="B18" s="368"/>
      <c r="C18" s="381"/>
      <c r="D18" s="363"/>
      <c r="E18" s="2"/>
      <c r="F18" s="5">
        <v>9</v>
      </c>
      <c r="G18" s="6">
        <v>9</v>
      </c>
      <c r="H18" s="6">
        <v>9</v>
      </c>
      <c r="I18" s="6">
        <v>11</v>
      </c>
      <c r="J18" s="6" t="s">
        <v>37</v>
      </c>
      <c r="K18" s="7" t="s">
        <v>512</v>
      </c>
      <c r="L18" s="2"/>
      <c r="M18" s="19">
        <v>7</v>
      </c>
      <c r="N18" s="2">
        <v>8</v>
      </c>
      <c r="O18" s="2">
        <v>9</v>
      </c>
      <c r="P18" s="18">
        <v>10</v>
      </c>
      <c r="Q18" s="2" t="s">
        <v>44</v>
      </c>
      <c r="R18" s="4" t="s">
        <v>3</v>
      </c>
      <c r="S18" s="2"/>
      <c r="T18" s="2"/>
    </row>
    <row r="19" spans="2:20" x14ac:dyDescent="0.25">
      <c r="B19" s="368"/>
      <c r="C19" s="381"/>
      <c r="D19" s="363"/>
      <c r="E19" s="2"/>
      <c r="F19" s="5">
        <v>12</v>
      </c>
      <c r="G19" s="6">
        <v>12</v>
      </c>
      <c r="H19" s="6">
        <v>12</v>
      </c>
      <c r="I19" s="6">
        <v>12</v>
      </c>
      <c r="J19" s="6" t="s">
        <v>35</v>
      </c>
      <c r="K19" s="7" t="s">
        <v>3</v>
      </c>
      <c r="L19" s="2"/>
      <c r="M19" s="3">
        <v>7</v>
      </c>
      <c r="N19" s="2">
        <v>7</v>
      </c>
      <c r="O19" s="2">
        <v>7</v>
      </c>
      <c r="P19" s="2">
        <v>7</v>
      </c>
      <c r="Q19" s="2" t="s">
        <v>42</v>
      </c>
      <c r="R19" s="4" t="s">
        <v>8</v>
      </c>
      <c r="S19" s="2"/>
      <c r="T19" s="2"/>
    </row>
    <row r="20" spans="2:20" x14ac:dyDescent="0.25">
      <c r="B20" s="368"/>
      <c r="C20" s="381"/>
      <c r="D20" s="363"/>
      <c r="E20" s="2"/>
      <c r="F20" s="5"/>
      <c r="G20" s="6"/>
      <c r="H20" s="6"/>
      <c r="I20" s="6"/>
      <c r="J20" s="6"/>
      <c r="K20" s="7"/>
      <c r="L20" s="2"/>
      <c r="M20" s="3">
        <v>7</v>
      </c>
      <c r="N20" s="2">
        <v>7</v>
      </c>
      <c r="O20" s="2">
        <v>7</v>
      </c>
      <c r="P20" s="2">
        <v>7</v>
      </c>
      <c r="Q20" s="2" t="s">
        <v>41</v>
      </c>
      <c r="R20" s="4" t="s">
        <v>7</v>
      </c>
      <c r="S20" s="2"/>
      <c r="T20" s="2"/>
    </row>
    <row r="21" spans="2:20" x14ac:dyDescent="0.25">
      <c r="B21" s="368"/>
      <c r="C21" s="381"/>
      <c r="D21" s="363"/>
      <c r="E21" s="2"/>
      <c r="F21" s="3"/>
      <c r="G21" s="2"/>
      <c r="H21" s="2"/>
      <c r="I21" s="2"/>
      <c r="J21" s="2"/>
      <c r="K21" s="4"/>
      <c r="L21" s="2"/>
      <c r="M21" s="3">
        <v>7</v>
      </c>
      <c r="N21" s="2">
        <v>7</v>
      </c>
      <c r="O21" s="2">
        <v>7</v>
      </c>
      <c r="P21" s="2">
        <v>9</v>
      </c>
      <c r="Q21" s="2" t="s">
        <v>43</v>
      </c>
      <c r="R21" s="4" t="s">
        <v>9</v>
      </c>
      <c r="S21" s="2"/>
      <c r="T21" s="2"/>
    </row>
    <row r="22" spans="2:20" x14ac:dyDescent="0.25">
      <c r="B22" s="368"/>
      <c r="C22" s="381"/>
      <c r="D22" s="363"/>
      <c r="E22" s="2"/>
      <c r="F22" s="3"/>
      <c r="G22" s="2"/>
      <c r="H22" s="2"/>
      <c r="I22" s="2"/>
      <c r="J22" s="2"/>
      <c r="K22" s="4"/>
      <c r="L22" s="2"/>
      <c r="M22" s="3">
        <v>8</v>
      </c>
      <c r="N22" s="18">
        <v>8</v>
      </c>
      <c r="O22" s="18">
        <v>8</v>
      </c>
      <c r="P22" s="18">
        <v>8</v>
      </c>
      <c r="Q22" s="18" t="s">
        <v>565</v>
      </c>
      <c r="R22" s="4" t="s">
        <v>9</v>
      </c>
      <c r="S22" s="2"/>
      <c r="T22" s="2"/>
    </row>
    <row r="23" spans="2:20" x14ac:dyDescent="0.25">
      <c r="B23" s="368"/>
      <c r="C23" s="381"/>
      <c r="D23" s="363"/>
      <c r="E23" s="2"/>
      <c r="F23" s="3"/>
      <c r="G23" s="2"/>
      <c r="H23" s="2"/>
      <c r="I23" s="2"/>
      <c r="J23" s="2"/>
      <c r="K23" s="4"/>
      <c r="L23" s="2"/>
      <c r="M23" s="3">
        <v>6</v>
      </c>
      <c r="N23" s="2">
        <v>8</v>
      </c>
      <c r="O23" s="2">
        <v>8</v>
      </c>
      <c r="P23" s="2">
        <v>11</v>
      </c>
      <c r="Q23" s="2" t="s">
        <v>39</v>
      </c>
      <c r="R23" s="4" t="s">
        <v>5</v>
      </c>
      <c r="S23" s="2"/>
      <c r="T23" s="2"/>
    </row>
    <row r="24" spans="2:20" x14ac:dyDescent="0.25">
      <c r="B24" s="368"/>
      <c r="C24" s="381"/>
      <c r="D24" s="363"/>
      <c r="E24" s="2"/>
      <c r="F24" s="3"/>
      <c r="G24" s="2"/>
      <c r="H24" s="2"/>
      <c r="I24" s="2"/>
      <c r="J24" s="2"/>
      <c r="K24" s="4"/>
      <c r="L24" s="2"/>
      <c r="M24" s="3">
        <v>6</v>
      </c>
      <c r="N24" s="2">
        <v>10</v>
      </c>
      <c r="O24" s="2">
        <v>10</v>
      </c>
      <c r="P24" s="2">
        <v>15</v>
      </c>
      <c r="Q24" s="2" t="s">
        <v>40</v>
      </c>
      <c r="R24" s="4" t="s">
        <v>6</v>
      </c>
      <c r="S24" s="2"/>
      <c r="T24" s="2"/>
    </row>
    <row r="25" spans="2:20" x14ac:dyDescent="0.25">
      <c r="B25" s="368"/>
      <c r="C25" s="381"/>
      <c r="D25" s="364"/>
      <c r="E25" s="13"/>
      <c r="F25" s="14"/>
      <c r="G25" s="13"/>
      <c r="H25" s="13"/>
      <c r="I25" s="13"/>
      <c r="J25" s="13"/>
      <c r="K25" s="15"/>
      <c r="L25" s="13"/>
      <c r="M25" s="14">
        <v>5</v>
      </c>
      <c r="N25" s="13">
        <v>8</v>
      </c>
      <c r="O25" s="13">
        <v>10</v>
      </c>
      <c r="P25" s="13">
        <v>17</v>
      </c>
      <c r="Q25" s="13" t="s">
        <v>38</v>
      </c>
      <c r="R25" s="15" t="s">
        <v>4</v>
      </c>
      <c r="S25" s="2"/>
      <c r="T25" s="2"/>
    </row>
    <row r="26" spans="2:20" x14ac:dyDescent="0.25">
      <c r="B26" s="368"/>
      <c r="C26" s="381"/>
      <c r="D26" s="362" t="s">
        <v>10</v>
      </c>
      <c r="E26" s="29"/>
      <c r="F26" s="30">
        <v>9</v>
      </c>
      <c r="G26" s="29">
        <v>9</v>
      </c>
      <c r="H26" s="29">
        <v>9</v>
      </c>
      <c r="I26" s="29">
        <v>9</v>
      </c>
      <c r="J26" s="29" t="s">
        <v>46</v>
      </c>
      <c r="K26" s="31" t="s">
        <v>3</v>
      </c>
      <c r="L26" s="29"/>
      <c r="M26" s="30">
        <v>8</v>
      </c>
      <c r="N26" s="29">
        <v>8</v>
      </c>
      <c r="O26" s="29">
        <v>8</v>
      </c>
      <c r="P26" s="29">
        <v>9</v>
      </c>
      <c r="Q26" s="29" t="s">
        <v>562</v>
      </c>
      <c r="R26" s="31" t="s">
        <v>3</v>
      </c>
      <c r="S26" s="2"/>
      <c r="T26" s="2"/>
    </row>
    <row r="27" spans="2:20" x14ac:dyDescent="0.25">
      <c r="B27" s="368"/>
      <c r="C27" s="381"/>
      <c r="D27" s="363"/>
      <c r="E27" s="2"/>
      <c r="F27" s="5">
        <v>10</v>
      </c>
      <c r="G27" s="6">
        <v>10</v>
      </c>
      <c r="H27" s="6">
        <v>10</v>
      </c>
      <c r="I27" s="6">
        <v>11</v>
      </c>
      <c r="J27" s="6" t="s">
        <v>47</v>
      </c>
      <c r="K27" s="7" t="s">
        <v>3</v>
      </c>
      <c r="L27" s="2"/>
      <c r="M27" s="19">
        <v>7</v>
      </c>
      <c r="N27" s="45">
        <v>8</v>
      </c>
      <c r="O27" s="45">
        <v>9</v>
      </c>
      <c r="P27" s="45">
        <v>10</v>
      </c>
      <c r="Q27" s="18" t="s">
        <v>54</v>
      </c>
      <c r="R27" s="4" t="s">
        <v>3</v>
      </c>
      <c r="S27" s="2"/>
      <c r="T27" s="2"/>
    </row>
    <row r="28" spans="2:20" x14ac:dyDescent="0.25">
      <c r="B28" s="368"/>
      <c r="C28" s="381"/>
      <c r="D28" s="363"/>
      <c r="E28" s="2"/>
      <c r="F28" s="5">
        <v>12</v>
      </c>
      <c r="G28" s="6">
        <v>12</v>
      </c>
      <c r="H28" s="6">
        <v>12</v>
      </c>
      <c r="I28" s="6">
        <v>12</v>
      </c>
      <c r="J28" s="6" t="s">
        <v>45</v>
      </c>
      <c r="K28" s="7" t="s">
        <v>3</v>
      </c>
      <c r="L28" s="2"/>
      <c r="M28" s="3">
        <v>7</v>
      </c>
      <c r="N28" s="2">
        <v>7</v>
      </c>
      <c r="O28" s="2">
        <v>7</v>
      </c>
      <c r="P28" s="2">
        <v>7</v>
      </c>
      <c r="Q28" s="2" t="s">
        <v>52</v>
      </c>
      <c r="R28" s="4" t="s">
        <v>8</v>
      </c>
      <c r="S28" s="2"/>
      <c r="T28" s="2"/>
    </row>
    <row r="29" spans="2:20" x14ac:dyDescent="0.25">
      <c r="B29" s="368"/>
      <c r="C29" s="381"/>
      <c r="D29" s="363"/>
      <c r="E29" s="2"/>
      <c r="F29" s="5"/>
      <c r="G29" s="6"/>
      <c r="H29" s="6"/>
      <c r="I29" s="6"/>
      <c r="J29" s="6"/>
      <c r="K29" s="7"/>
      <c r="L29" s="2"/>
      <c r="M29" s="3">
        <v>7</v>
      </c>
      <c r="N29" s="2">
        <v>7</v>
      </c>
      <c r="O29" s="2">
        <v>7</v>
      </c>
      <c r="P29" s="2">
        <v>7</v>
      </c>
      <c r="Q29" s="2" t="s">
        <v>53</v>
      </c>
      <c r="R29" s="4" t="s">
        <v>9</v>
      </c>
      <c r="S29" s="2"/>
      <c r="T29" s="2"/>
    </row>
    <row r="30" spans="2:20" x14ac:dyDescent="0.25">
      <c r="B30" s="368"/>
      <c r="C30" s="381"/>
      <c r="D30" s="363"/>
      <c r="E30" s="2"/>
      <c r="F30" s="5"/>
      <c r="G30" s="6"/>
      <c r="H30" s="6"/>
      <c r="I30" s="6"/>
      <c r="J30" s="6"/>
      <c r="K30" s="7"/>
      <c r="L30" s="2"/>
      <c r="M30" s="3">
        <v>7</v>
      </c>
      <c r="N30" s="2">
        <v>7</v>
      </c>
      <c r="O30" s="2">
        <v>7</v>
      </c>
      <c r="P30" s="2">
        <v>9</v>
      </c>
      <c r="Q30" s="2" t="s">
        <v>51</v>
      </c>
      <c r="R30" s="4" t="s">
        <v>7</v>
      </c>
      <c r="S30" s="2"/>
      <c r="T30" s="2"/>
    </row>
    <row r="31" spans="2:20" x14ac:dyDescent="0.25">
      <c r="B31" s="368"/>
      <c r="C31" s="381"/>
      <c r="D31" s="363"/>
      <c r="E31" s="2"/>
      <c r="F31" s="3"/>
      <c r="G31" s="2"/>
      <c r="H31" s="2"/>
      <c r="I31" s="2"/>
      <c r="J31" s="2"/>
      <c r="K31" s="4"/>
      <c r="L31" s="2"/>
      <c r="M31" s="3">
        <v>8</v>
      </c>
      <c r="N31" s="2">
        <v>8</v>
      </c>
      <c r="O31" s="2">
        <v>8</v>
      </c>
      <c r="P31" s="2">
        <v>8</v>
      </c>
      <c r="Q31" s="2" t="s">
        <v>563</v>
      </c>
      <c r="R31" s="4" t="s">
        <v>7</v>
      </c>
      <c r="S31" s="2"/>
      <c r="T31" s="2"/>
    </row>
    <row r="32" spans="2:20" x14ac:dyDescent="0.25">
      <c r="B32" s="368"/>
      <c r="C32" s="381"/>
      <c r="D32" s="363"/>
      <c r="E32" s="2"/>
      <c r="F32" s="3"/>
      <c r="G32" s="2"/>
      <c r="H32" s="2"/>
      <c r="I32" s="2"/>
      <c r="J32" s="2"/>
      <c r="K32" s="4"/>
      <c r="L32" s="2"/>
      <c r="M32" s="3">
        <v>6</v>
      </c>
      <c r="N32" s="2">
        <v>8</v>
      </c>
      <c r="O32" s="2">
        <v>8</v>
      </c>
      <c r="P32" s="2">
        <v>11</v>
      </c>
      <c r="Q32" s="2" t="s">
        <v>50</v>
      </c>
      <c r="R32" s="4" t="s">
        <v>5</v>
      </c>
      <c r="S32" s="2"/>
      <c r="T32" s="2"/>
    </row>
    <row r="33" spans="2:20" x14ac:dyDescent="0.25">
      <c r="B33" s="368"/>
      <c r="C33" s="381"/>
      <c r="D33" s="363"/>
      <c r="E33" s="2"/>
      <c r="F33" s="3"/>
      <c r="G33" s="2"/>
      <c r="H33" s="2"/>
      <c r="I33" s="2"/>
      <c r="J33" s="2"/>
      <c r="K33" s="4"/>
      <c r="L33" s="2"/>
      <c r="M33" s="3">
        <v>6</v>
      </c>
      <c r="N33" s="2">
        <v>10</v>
      </c>
      <c r="O33" s="2">
        <v>10</v>
      </c>
      <c r="P33" s="2">
        <v>15</v>
      </c>
      <c r="Q33" s="2" t="s">
        <v>49</v>
      </c>
      <c r="R33" s="4" t="s">
        <v>20</v>
      </c>
      <c r="S33" s="2"/>
      <c r="T33" s="2"/>
    </row>
    <row r="34" spans="2:20" x14ac:dyDescent="0.25">
      <c r="B34" s="368"/>
      <c r="C34" s="381"/>
      <c r="D34" s="364"/>
      <c r="E34" s="13"/>
      <c r="F34" s="14"/>
      <c r="G34" s="13"/>
      <c r="H34" s="13"/>
      <c r="I34" s="13"/>
      <c r="J34" s="13"/>
      <c r="K34" s="15"/>
      <c r="L34" s="13"/>
      <c r="M34" s="14">
        <v>5</v>
      </c>
      <c r="N34" s="13">
        <v>8</v>
      </c>
      <c r="O34" s="13">
        <v>10</v>
      </c>
      <c r="P34" s="13">
        <v>17</v>
      </c>
      <c r="Q34" s="13" t="s">
        <v>48</v>
      </c>
      <c r="R34" s="15" t="s">
        <v>4</v>
      </c>
      <c r="S34" s="2"/>
      <c r="T34" s="2"/>
    </row>
    <row r="35" spans="2:20" x14ac:dyDescent="0.25">
      <c r="B35" s="368"/>
      <c r="C35" s="381"/>
      <c r="D35" s="362" t="s">
        <v>55</v>
      </c>
      <c r="E35" s="29"/>
      <c r="F35" s="30">
        <v>7</v>
      </c>
      <c r="G35" s="29">
        <v>7</v>
      </c>
      <c r="H35" s="29">
        <v>7</v>
      </c>
      <c r="I35" s="29">
        <v>8</v>
      </c>
      <c r="J35" s="29" t="s">
        <v>56</v>
      </c>
      <c r="K35" s="31" t="s">
        <v>3</v>
      </c>
      <c r="L35" s="29"/>
      <c r="M35" s="30">
        <v>7</v>
      </c>
      <c r="N35" s="29">
        <v>7</v>
      </c>
      <c r="O35" s="29">
        <v>7</v>
      </c>
      <c r="P35" s="29">
        <v>8</v>
      </c>
      <c r="Q35" s="29" t="s">
        <v>56</v>
      </c>
      <c r="R35" s="31" t="s">
        <v>3</v>
      </c>
      <c r="S35" s="2"/>
      <c r="T35" s="2"/>
    </row>
    <row r="36" spans="2:20" x14ac:dyDescent="0.25">
      <c r="B36" s="368"/>
      <c r="C36" s="381"/>
      <c r="D36" s="363"/>
      <c r="E36" s="2"/>
      <c r="F36" s="3"/>
      <c r="G36" s="2"/>
      <c r="H36" s="2"/>
      <c r="I36" s="2"/>
      <c r="J36" s="2"/>
      <c r="K36" s="4"/>
      <c r="L36" s="2"/>
      <c r="M36" s="3">
        <v>6</v>
      </c>
      <c r="N36" s="2">
        <v>9</v>
      </c>
      <c r="O36" s="2">
        <v>10</v>
      </c>
      <c r="P36" s="2">
        <v>14</v>
      </c>
      <c r="Q36" s="2" t="s">
        <v>58</v>
      </c>
      <c r="R36" s="4" t="s">
        <v>20</v>
      </c>
      <c r="S36" s="2"/>
      <c r="T36" s="2"/>
    </row>
    <row r="37" spans="2:20" x14ac:dyDescent="0.25">
      <c r="B37" s="368"/>
      <c r="C37" s="381"/>
      <c r="D37" s="364"/>
      <c r="E37" s="13"/>
      <c r="F37" s="14"/>
      <c r="G37" s="13"/>
      <c r="H37" s="13"/>
      <c r="I37" s="13"/>
      <c r="J37" s="13"/>
      <c r="K37" s="15"/>
      <c r="L37" s="13"/>
      <c r="M37" s="14">
        <v>5</v>
      </c>
      <c r="N37" s="13">
        <v>8</v>
      </c>
      <c r="O37" s="13">
        <v>10</v>
      </c>
      <c r="P37" s="13">
        <v>17</v>
      </c>
      <c r="Q37" s="13" t="s">
        <v>57</v>
      </c>
      <c r="R37" s="15" t="s">
        <v>4</v>
      </c>
      <c r="S37" s="2"/>
      <c r="T37" s="2"/>
    </row>
    <row r="38" spans="2:20" x14ac:dyDescent="0.25">
      <c r="B38" s="368"/>
      <c r="C38" s="381"/>
      <c r="D38" s="362" t="s">
        <v>59</v>
      </c>
      <c r="E38" s="29"/>
      <c r="F38" s="30">
        <v>7</v>
      </c>
      <c r="G38" s="29">
        <v>7</v>
      </c>
      <c r="H38" s="29">
        <v>7</v>
      </c>
      <c r="I38" s="29">
        <v>8</v>
      </c>
      <c r="J38" s="29" t="s">
        <v>60</v>
      </c>
      <c r="K38" s="31" t="s">
        <v>3</v>
      </c>
      <c r="L38" s="29"/>
      <c r="M38" s="30">
        <v>7</v>
      </c>
      <c r="N38" s="29">
        <v>7</v>
      </c>
      <c r="O38" s="29">
        <v>7</v>
      </c>
      <c r="P38" s="29">
        <v>8</v>
      </c>
      <c r="Q38" s="29" t="s">
        <v>63</v>
      </c>
      <c r="R38" s="31" t="s">
        <v>3</v>
      </c>
      <c r="S38" s="2"/>
      <c r="T38" s="2"/>
    </row>
    <row r="39" spans="2:20" x14ac:dyDescent="0.25">
      <c r="B39" s="368"/>
      <c r="C39" s="381"/>
      <c r="D39" s="363"/>
      <c r="E39" s="2"/>
      <c r="F39" s="3"/>
      <c r="G39" s="2"/>
      <c r="H39" s="2"/>
      <c r="I39" s="2"/>
      <c r="J39" s="2"/>
      <c r="K39" s="4"/>
      <c r="L39" s="2"/>
      <c r="M39" s="3">
        <v>6</v>
      </c>
      <c r="N39" s="2">
        <v>9</v>
      </c>
      <c r="O39" s="2">
        <v>10</v>
      </c>
      <c r="P39" s="2">
        <v>14</v>
      </c>
      <c r="Q39" s="2" t="s">
        <v>62</v>
      </c>
      <c r="R39" s="4" t="s">
        <v>6</v>
      </c>
      <c r="S39" s="2"/>
      <c r="T39" s="2"/>
    </row>
    <row r="40" spans="2:20" ht="15.75" thickBot="1" x14ac:dyDescent="0.3">
      <c r="B40" s="368"/>
      <c r="C40" s="381"/>
      <c r="D40" s="363"/>
      <c r="E40" s="2"/>
      <c r="F40" s="3"/>
      <c r="G40" s="2"/>
      <c r="H40" s="2"/>
      <c r="I40" s="2"/>
      <c r="J40" s="2"/>
      <c r="K40" s="4"/>
      <c r="L40" s="2"/>
      <c r="M40" s="3">
        <v>5</v>
      </c>
      <c r="N40" s="2">
        <v>8</v>
      </c>
      <c r="O40" s="2">
        <v>10</v>
      </c>
      <c r="P40" s="2">
        <v>17</v>
      </c>
      <c r="Q40" s="2" t="s">
        <v>61</v>
      </c>
      <c r="R40" s="4" t="s">
        <v>4</v>
      </c>
      <c r="S40" s="2"/>
      <c r="T40" s="2"/>
    </row>
    <row r="41" spans="2:20" ht="15.75" thickTop="1" x14ac:dyDescent="0.25">
      <c r="B41" s="368"/>
      <c r="C41" s="375" t="s">
        <v>567</v>
      </c>
      <c r="D41" s="42" t="s">
        <v>64</v>
      </c>
      <c r="E41" s="20"/>
      <c r="F41" s="21">
        <v>3</v>
      </c>
      <c r="G41" s="20">
        <v>3</v>
      </c>
      <c r="H41" s="20">
        <v>3</v>
      </c>
      <c r="I41" s="20">
        <v>3</v>
      </c>
      <c r="J41" s="20" t="s">
        <v>65</v>
      </c>
      <c r="K41" s="22" t="s">
        <v>3</v>
      </c>
      <c r="L41" s="20"/>
      <c r="M41" s="21">
        <v>3</v>
      </c>
      <c r="N41" s="20">
        <v>3</v>
      </c>
      <c r="O41" s="20">
        <v>3</v>
      </c>
      <c r="P41" s="20">
        <v>3</v>
      </c>
      <c r="Q41" s="20" t="s">
        <v>65</v>
      </c>
      <c r="R41" s="22" t="s">
        <v>3</v>
      </c>
      <c r="S41" s="2"/>
      <c r="T41" s="2"/>
    </row>
    <row r="42" spans="2:20" x14ac:dyDescent="0.25">
      <c r="B42" s="368"/>
      <c r="C42" s="381"/>
      <c r="D42" s="43" t="s">
        <v>66</v>
      </c>
      <c r="E42" s="26"/>
      <c r="F42" s="27">
        <v>3</v>
      </c>
      <c r="G42" s="26">
        <v>3</v>
      </c>
      <c r="H42" s="26">
        <v>3</v>
      </c>
      <c r="I42" s="26">
        <v>3</v>
      </c>
      <c r="J42" s="26" t="s">
        <v>67</v>
      </c>
      <c r="K42" s="28" t="s">
        <v>3</v>
      </c>
      <c r="L42" s="26"/>
      <c r="M42" s="27">
        <v>3</v>
      </c>
      <c r="N42" s="26">
        <v>3</v>
      </c>
      <c r="O42" s="26">
        <v>3</v>
      </c>
      <c r="P42" s="26">
        <v>3</v>
      </c>
      <c r="Q42" s="26" t="s">
        <v>68</v>
      </c>
      <c r="R42" s="28" t="s">
        <v>3</v>
      </c>
      <c r="S42" s="2"/>
      <c r="T42" s="2"/>
    </row>
    <row r="43" spans="2:20" x14ac:dyDescent="0.25">
      <c r="B43" s="368"/>
      <c r="C43" s="381"/>
      <c r="D43" s="362" t="s">
        <v>69</v>
      </c>
      <c r="E43" s="29"/>
      <c r="F43" s="30">
        <v>8</v>
      </c>
      <c r="G43" s="29">
        <v>8</v>
      </c>
      <c r="H43" s="29">
        <v>8</v>
      </c>
      <c r="I43" s="29">
        <v>8</v>
      </c>
      <c r="J43" s="29" t="s">
        <v>70</v>
      </c>
      <c r="K43" s="31" t="s">
        <v>3</v>
      </c>
      <c r="L43" s="29"/>
      <c r="M43" s="30">
        <v>6</v>
      </c>
      <c r="N43" s="29">
        <v>6</v>
      </c>
      <c r="O43" s="29">
        <v>6</v>
      </c>
      <c r="P43" s="29">
        <v>8</v>
      </c>
      <c r="Q43" s="29" t="s">
        <v>74</v>
      </c>
      <c r="R43" s="31" t="s">
        <v>3</v>
      </c>
      <c r="S43" s="2"/>
      <c r="T43" s="2"/>
    </row>
    <row r="44" spans="2:20" x14ac:dyDescent="0.25">
      <c r="B44" s="368"/>
      <c r="C44" s="381"/>
      <c r="D44" s="363"/>
      <c r="E44" s="2"/>
      <c r="F44" s="5">
        <v>8</v>
      </c>
      <c r="G44" s="6">
        <v>8</v>
      </c>
      <c r="H44" s="6">
        <v>8</v>
      </c>
      <c r="I44" s="6">
        <v>9</v>
      </c>
      <c r="J44" s="6" t="s">
        <v>71</v>
      </c>
      <c r="K44" s="7" t="s">
        <v>3</v>
      </c>
      <c r="L44" s="2"/>
      <c r="M44" s="3">
        <v>6</v>
      </c>
      <c r="N44" s="2">
        <v>6</v>
      </c>
      <c r="O44" s="2">
        <v>6</v>
      </c>
      <c r="P44" s="2">
        <v>6</v>
      </c>
      <c r="Q44" s="2" t="s">
        <v>75</v>
      </c>
      <c r="R44" s="4" t="s">
        <v>7</v>
      </c>
      <c r="S44" s="2"/>
      <c r="T44" s="2"/>
    </row>
    <row r="45" spans="2:20" x14ac:dyDescent="0.25">
      <c r="B45" s="368"/>
      <c r="C45" s="381"/>
      <c r="D45" s="363"/>
      <c r="E45" s="2"/>
      <c r="F45" s="51">
        <v>5</v>
      </c>
      <c r="G45" s="52">
        <v>5</v>
      </c>
      <c r="H45" s="52">
        <v>5</v>
      </c>
      <c r="I45" s="52">
        <v>6</v>
      </c>
      <c r="J45" s="52" t="s">
        <v>72</v>
      </c>
      <c r="K45" s="53" t="s">
        <v>9</v>
      </c>
      <c r="L45" s="2"/>
      <c r="M45" s="3">
        <v>5</v>
      </c>
      <c r="N45" s="2">
        <v>5</v>
      </c>
      <c r="O45" s="2">
        <v>5</v>
      </c>
      <c r="P45" s="2">
        <v>6</v>
      </c>
      <c r="Q45" s="2" t="s">
        <v>72</v>
      </c>
      <c r="R45" s="4" t="s">
        <v>9</v>
      </c>
      <c r="S45" s="2"/>
      <c r="T45" s="2"/>
    </row>
    <row r="46" spans="2:20" x14ac:dyDescent="0.25">
      <c r="B46" s="368"/>
      <c r="C46" s="381"/>
      <c r="D46" s="364"/>
      <c r="E46" s="13"/>
      <c r="F46" s="14"/>
      <c r="G46" s="13"/>
      <c r="H46" s="13"/>
      <c r="I46" s="13"/>
      <c r="J46" s="13"/>
      <c r="K46" s="15"/>
      <c r="L46" s="13"/>
      <c r="M46" s="14">
        <v>7</v>
      </c>
      <c r="N46" s="13">
        <v>7</v>
      </c>
      <c r="O46" s="13">
        <v>7</v>
      </c>
      <c r="P46" s="13">
        <v>7</v>
      </c>
      <c r="Q46" s="13" t="s">
        <v>566</v>
      </c>
      <c r="R46" s="15" t="s">
        <v>8</v>
      </c>
      <c r="S46" s="2"/>
      <c r="T46" s="2"/>
    </row>
    <row r="47" spans="2:20" x14ac:dyDescent="0.25">
      <c r="B47" s="368"/>
      <c r="C47" s="381"/>
      <c r="D47" s="362" t="s">
        <v>76</v>
      </c>
      <c r="E47" s="29"/>
      <c r="F47" s="30">
        <v>8</v>
      </c>
      <c r="G47" s="29">
        <v>8</v>
      </c>
      <c r="H47" s="29">
        <v>8</v>
      </c>
      <c r="I47" s="29">
        <v>8</v>
      </c>
      <c r="J47" s="29" t="s">
        <v>77</v>
      </c>
      <c r="K47" s="31" t="s">
        <v>3</v>
      </c>
      <c r="L47" s="29"/>
      <c r="M47" s="30">
        <v>6</v>
      </c>
      <c r="N47" s="29">
        <v>6</v>
      </c>
      <c r="O47" s="29">
        <v>6</v>
      </c>
      <c r="P47" s="29">
        <v>8</v>
      </c>
      <c r="Q47" s="29" t="s">
        <v>80</v>
      </c>
      <c r="R47" s="31" t="s">
        <v>3</v>
      </c>
      <c r="S47" s="2"/>
      <c r="T47" s="2"/>
    </row>
    <row r="48" spans="2:20" x14ac:dyDescent="0.25">
      <c r="B48" s="368"/>
      <c r="C48" s="381"/>
      <c r="D48" s="363"/>
      <c r="E48" s="2"/>
      <c r="F48" s="5">
        <v>8</v>
      </c>
      <c r="G48" s="6">
        <v>8</v>
      </c>
      <c r="H48" s="6">
        <v>8</v>
      </c>
      <c r="I48" s="6">
        <v>9</v>
      </c>
      <c r="J48" s="6" t="s">
        <v>78</v>
      </c>
      <c r="K48" s="7" t="s">
        <v>3</v>
      </c>
      <c r="L48" s="2"/>
      <c r="M48" s="3">
        <v>6</v>
      </c>
      <c r="N48" s="2">
        <v>6</v>
      </c>
      <c r="O48" s="2">
        <v>6</v>
      </c>
      <c r="P48" s="2">
        <v>6</v>
      </c>
      <c r="Q48" s="2" t="s">
        <v>82</v>
      </c>
      <c r="R48" s="4" t="s">
        <v>9</v>
      </c>
      <c r="S48" s="2"/>
      <c r="T48" s="2"/>
    </row>
    <row r="49" spans="2:20" x14ac:dyDescent="0.25">
      <c r="B49" s="368"/>
      <c r="C49" s="381"/>
      <c r="D49" s="363"/>
      <c r="E49" s="2"/>
      <c r="F49" s="51">
        <v>5</v>
      </c>
      <c r="G49" s="52">
        <v>5</v>
      </c>
      <c r="H49" s="52">
        <v>5</v>
      </c>
      <c r="I49" s="52">
        <v>6</v>
      </c>
      <c r="J49" s="52" t="s">
        <v>79</v>
      </c>
      <c r="K49" s="53" t="s">
        <v>7</v>
      </c>
      <c r="L49" s="2"/>
      <c r="M49" s="3">
        <v>5</v>
      </c>
      <c r="N49" s="2">
        <v>5</v>
      </c>
      <c r="O49" s="2">
        <v>5</v>
      </c>
      <c r="P49" s="2">
        <v>6</v>
      </c>
      <c r="Q49" s="2" t="s">
        <v>81</v>
      </c>
      <c r="R49" s="4" t="s">
        <v>7</v>
      </c>
      <c r="S49" s="2"/>
      <c r="T49" s="2"/>
    </row>
    <row r="50" spans="2:20" x14ac:dyDescent="0.25">
      <c r="B50" s="368"/>
      <c r="C50" s="381"/>
      <c r="D50" s="364"/>
      <c r="E50" s="13"/>
      <c r="F50" s="14"/>
      <c r="G50" s="13"/>
      <c r="H50" s="13"/>
      <c r="I50" s="13"/>
      <c r="J50" s="13"/>
      <c r="K50" s="15"/>
      <c r="L50" s="13"/>
      <c r="M50" s="14">
        <v>7</v>
      </c>
      <c r="N50" s="13">
        <v>7</v>
      </c>
      <c r="O50" s="13">
        <v>7</v>
      </c>
      <c r="P50" s="13">
        <v>7</v>
      </c>
      <c r="Q50" s="13" t="s">
        <v>569</v>
      </c>
      <c r="R50" s="15" t="s">
        <v>8</v>
      </c>
      <c r="S50" s="2"/>
      <c r="T50" s="2"/>
    </row>
    <row r="51" spans="2:20" x14ac:dyDescent="0.25">
      <c r="B51" s="368"/>
      <c r="C51" s="381"/>
      <c r="D51" s="362" t="s">
        <v>83</v>
      </c>
      <c r="E51" s="29"/>
      <c r="F51" s="30">
        <v>7</v>
      </c>
      <c r="G51" s="29">
        <v>7</v>
      </c>
      <c r="H51" s="29">
        <v>7</v>
      </c>
      <c r="I51" s="29">
        <v>10</v>
      </c>
      <c r="J51" s="29" t="s">
        <v>84</v>
      </c>
      <c r="K51" s="31" t="s">
        <v>3</v>
      </c>
      <c r="L51" s="29"/>
      <c r="M51" s="30">
        <v>7</v>
      </c>
      <c r="N51" s="29">
        <v>7</v>
      </c>
      <c r="O51" s="29">
        <v>7</v>
      </c>
      <c r="P51" s="29">
        <v>9</v>
      </c>
      <c r="Q51" s="29" t="s">
        <v>88</v>
      </c>
      <c r="R51" s="31" t="s">
        <v>3</v>
      </c>
      <c r="S51" s="2"/>
      <c r="T51" s="2"/>
    </row>
    <row r="52" spans="2:20" x14ac:dyDescent="0.25">
      <c r="B52" s="368"/>
      <c r="C52" s="381"/>
      <c r="D52" s="363"/>
      <c r="E52" s="2"/>
      <c r="F52" s="51">
        <v>8</v>
      </c>
      <c r="G52" s="52">
        <v>8</v>
      </c>
      <c r="H52" s="52">
        <v>8</v>
      </c>
      <c r="I52" s="75">
        <v>9</v>
      </c>
      <c r="J52" s="52" t="s">
        <v>86</v>
      </c>
      <c r="K52" s="53" t="s">
        <v>3</v>
      </c>
      <c r="L52" s="2"/>
      <c r="M52" s="3">
        <v>5</v>
      </c>
      <c r="N52" s="2">
        <v>7</v>
      </c>
      <c r="O52" s="2">
        <v>7</v>
      </c>
      <c r="P52" s="2">
        <v>9</v>
      </c>
      <c r="Q52" s="2" t="s">
        <v>89</v>
      </c>
      <c r="R52" s="4" t="s">
        <v>8</v>
      </c>
      <c r="S52" s="2"/>
      <c r="T52" s="2"/>
    </row>
    <row r="53" spans="2:20" x14ac:dyDescent="0.25">
      <c r="B53" s="368"/>
      <c r="C53" s="381"/>
      <c r="D53" s="363"/>
      <c r="E53" s="2"/>
      <c r="F53" s="5">
        <v>11</v>
      </c>
      <c r="G53" s="6">
        <v>11</v>
      </c>
      <c r="H53" s="6">
        <v>11</v>
      </c>
      <c r="I53" s="6">
        <v>12</v>
      </c>
      <c r="J53" s="6" t="s">
        <v>85</v>
      </c>
      <c r="K53" s="7" t="s">
        <v>3</v>
      </c>
      <c r="L53" s="2"/>
      <c r="M53" s="3">
        <v>6</v>
      </c>
      <c r="N53" s="2">
        <v>6</v>
      </c>
      <c r="O53" s="2">
        <v>6</v>
      </c>
      <c r="P53" s="2">
        <v>7</v>
      </c>
      <c r="Q53" s="2" t="s">
        <v>90</v>
      </c>
      <c r="R53" s="4" t="s">
        <v>7</v>
      </c>
      <c r="S53" s="2"/>
      <c r="T53" s="2"/>
    </row>
    <row r="54" spans="2:20" x14ac:dyDescent="0.25">
      <c r="B54" s="368"/>
      <c r="C54" s="381"/>
      <c r="D54" s="364"/>
      <c r="E54" s="13"/>
      <c r="F54" s="14">
        <v>5</v>
      </c>
      <c r="G54" s="13">
        <v>5</v>
      </c>
      <c r="H54" s="13">
        <v>5</v>
      </c>
      <c r="I54" s="13">
        <v>7</v>
      </c>
      <c r="J54" s="13" t="s">
        <v>87</v>
      </c>
      <c r="K54" s="15" t="s">
        <v>9</v>
      </c>
      <c r="L54" s="13"/>
      <c r="M54" s="14">
        <v>5</v>
      </c>
      <c r="N54" s="13">
        <v>5</v>
      </c>
      <c r="O54" s="13">
        <v>5</v>
      </c>
      <c r="P54" s="13">
        <v>7</v>
      </c>
      <c r="Q54" s="13" t="s">
        <v>87</v>
      </c>
      <c r="R54" s="15" t="s">
        <v>9</v>
      </c>
      <c r="S54" s="2"/>
      <c r="T54" s="2"/>
    </row>
    <row r="55" spans="2:20" x14ac:dyDescent="0.25">
      <c r="B55" s="368"/>
      <c r="C55" s="381"/>
      <c r="D55" s="362" t="s">
        <v>91</v>
      </c>
      <c r="E55" s="29"/>
      <c r="F55" s="30">
        <v>7</v>
      </c>
      <c r="G55" s="29">
        <v>7</v>
      </c>
      <c r="H55" s="29">
        <v>7</v>
      </c>
      <c r="I55" s="29">
        <v>10</v>
      </c>
      <c r="J55" s="29" t="s">
        <v>92</v>
      </c>
      <c r="K55" s="31" t="s">
        <v>3</v>
      </c>
      <c r="L55" s="29"/>
      <c r="M55" s="30">
        <v>7</v>
      </c>
      <c r="N55" s="29">
        <v>7</v>
      </c>
      <c r="O55" s="29">
        <v>7</v>
      </c>
      <c r="P55" s="29">
        <v>9</v>
      </c>
      <c r="Q55" s="29" t="s">
        <v>96</v>
      </c>
      <c r="R55" s="31" t="s">
        <v>3</v>
      </c>
      <c r="S55" s="2"/>
      <c r="T55" s="2"/>
    </row>
    <row r="56" spans="2:20" x14ac:dyDescent="0.25">
      <c r="B56" s="368"/>
      <c r="C56" s="381"/>
      <c r="D56" s="363"/>
      <c r="E56" s="2"/>
      <c r="F56" s="51">
        <v>8</v>
      </c>
      <c r="G56" s="52">
        <v>8</v>
      </c>
      <c r="H56" s="52">
        <v>8</v>
      </c>
      <c r="I56" s="75">
        <v>9</v>
      </c>
      <c r="J56" s="52" t="s">
        <v>93</v>
      </c>
      <c r="K56" s="53" t="s">
        <v>3</v>
      </c>
      <c r="L56" s="2"/>
      <c r="M56" s="3">
        <v>5</v>
      </c>
      <c r="N56" s="2">
        <v>7</v>
      </c>
      <c r="O56" s="2">
        <v>7</v>
      </c>
      <c r="P56" s="2">
        <v>9</v>
      </c>
      <c r="Q56" s="2" t="s">
        <v>98</v>
      </c>
      <c r="R56" s="4" t="s">
        <v>8</v>
      </c>
      <c r="S56" s="2"/>
      <c r="T56" s="2"/>
    </row>
    <row r="57" spans="2:20" x14ac:dyDescent="0.25">
      <c r="B57" s="368"/>
      <c r="C57" s="381"/>
      <c r="D57" s="363"/>
      <c r="E57" s="2"/>
      <c r="F57" s="5">
        <v>11</v>
      </c>
      <c r="G57" s="6">
        <v>11</v>
      </c>
      <c r="H57" s="6">
        <v>11</v>
      </c>
      <c r="I57" s="6">
        <v>12</v>
      </c>
      <c r="J57" s="6" t="s">
        <v>94</v>
      </c>
      <c r="K57" s="7" t="s">
        <v>3</v>
      </c>
      <c r="L57" s="2"/>
      <c r="M57" s="3">
        <v>6</v>
      </c>
      <c r="N57" s="2">
        <v>6</v>
      </c>
      <c r="O57" s="2">
        <v>6</v>
      </c>
      <c r="P57" s="2">
        <v>7</v>
      </c>
      <c r="Q57" s="2" t="s">
        <v>99</v>
      </c>
      <c r="R57" s="4" t="s">
        <v>9</v>
      </c>
      <c r="S57" s="2"/>
      <c r="T57" s="2"/>
    </row>
    <row r="58" spans="2:20" x14ac:dyDescent="0.25">
      <c r="B58" s="368"/>
      <c r="C58" s="381"/>
      <c r="D58" s="364"/>
      <c r="E58" s="13"/>
      <c r="F58" s="14">
        <v>5</v>
      </c>
      <c r="G58" s="13">
        <v>5</v>
      </c>
      <c r="H58" s="13">
        <v>5</v>
      </c>
      <c r="I58" s="13">
        <v>7</v>
      </c>
      <c r="J58" s="13" t="s">
        <v>95</v>
      </c>
      <c r="K58" s="15" t="s">
        <v>7</v>
      </c>
      <c r="L58" s="13"/>
      <c r="M58" s="14">
        <v>5</v>
      </c>
      <c r="N58" s="13">
        <v>5</v>
      </c>
      <c r="O58" s="13">
        <v>5</v>
      </c>
      <c r="P58" s="13">
        <v>7</v>
      </c>
      <c r="Q58" s="13" t="s">
        <v>97</v>
      </c>
      <c r="R58" s="15" t="s">
        <v>7</v>
      </c>
      <c r="S58" s="2"/>
      <c r="T58" s="2"/>
    </row>
    <row r="59" spans="2:20" x14ac:dyDescent="0.25">
      <c r="B59" s="368"/>
      <c r="C59" s="381"/>
      <c r="D59" s="362" t="s">
        <v>100</v>
      </c>
      <c r="E59" s="29"/>
      <c r="F59" s="30">
        <v>8</v>
      </c>
      <c r="G59" s="29">
        <v>8</v>
      </c>
      <c r="H59" s="29">
        <v>8</v>
      </c>
      <c r="I59" s="29">
        <v>8</v>
      </c>
      <c r="J59" s="29" t="s">
        <v>101</v>
      </c>
      <c r="K59" s="31" t="s">
        <v>3</v>
      </c>
      <c r="L59" s="29"/>
      <c r="M59" s="30">
        <v>8</v>
      </c>
      <c r="N59" s="29">
        <v>8</v>
      </c>
      <c r="O59" s="29">
        <v>8</v>
      </c>
      <c r="P59" s="29">
        <v>8</v>
      </c>
      <c r="Q59" s="29" t="s">
        <v>101</v>
      </c>
      <c r="R59" s="31" t="s">
        <v>3</v>
      </c>
      <c r="S59" s="2"/>
      <c r="T59" s="2"/>
    </row>
    <row r="60" spans="2:20" x14ac:dyDescent="0.25">
      <c r="B60" s="368"/>
      <c r="C60" s="381"/>
      <c r="D60" s="363"/>
      <c r="E60" s="2"/>
      <c r="F60" s="3"/>
      <c r="G60" s="2"/>
      <c r="H60" s="2"/>
      <c r="I60" s="2"/>
      <c r="J60" s="2"/>
      <c r="K60" s="4"/>
      <c r="L60" s="2"/>
      <c r="M60" s="3">
        <v>6</v>
      </c>
      <c r="N60" s="2">
        <v>6</v>
      </c>
      <c r="O60" s="2">
        <v>6</v>
      </c>
      <c r="P60" s="2">
        <v>6</v>
      </c>
      <c r="Q60" s="2" t="s">
        <v>102</v>
      </c>
      <c r="R60" s="4" t="s">
        <v>7</v>
      </c>
      <c r="S60" s="2"/>
      <c r="T60" s="2"/>
    </row>
    <row r="61" spans="2:20" x14ac:dyDescent="0.25">
      <c r="B61" s="368"/>
      <c r="C61" s="381"/>
      <c r="D61" s="363"/>
      <c r="E61" s="2"/>
      <c r="F61" s="3"/>
      <c r="G61" s="2"/>
      <c r="H61" s="2"/>
      <c r="I61" s="2"/>
      <c r="J61" s="2"/>
      <c r="K61" s="4"/>
      <c r="L61" s="2"/>
      <c r="M61" s="3">
        <v>6</v>
      </c>
      <c r="N61" s="2">
        <v>6</v>
      </c>
      <c r="O61" s="2">
        <v>6</v>
      </c>
      <c r="P61" s="2">
        <v>7</v>
      </c>
      <c r="Q61" s="2" t="s">
        <v>103</v>
      </c>
      <c r="R61" s="4" t="s">
        <v>9</v>
      </c>
      <c r="S61" s="2"/>
      <c r="T61" s="2"/>
    </row>
    <row r="62" spans="2:20" x14ac:dyDescent="0.25">
      <c r="B62" s="368"/>
      <c r="C62" s="381"/>
      <c r="D62" s="364"/>
      <c r="E62" s="13"/>
      <c r="F62" s="14"/>
      <c r="G62" s="13"/>
      <c r="H62" s="13"/>
      <c r="I62" s="13"/>
      <c r="J62" s="13"/>
      <c r="K62" s="15"/>
      <c r="L62" s="13"/>
      <c r="M62" s="14">
        <v>7</v>
      </c>
      <c r="N62" s="13">
        <v>7</v>
      </c>
      <c r="O62" s="13">
        <v>7</v>
      </c>
      <c r="P62" s="13">
        <v>8</v>
      </c>
      <c r="Q62" s="13" t="s">
        <v>104</v>
      </c>
      <c r="R62" s="15" t="s">
        <v>8</v>
      </c>
      <c r="S62" s="2"/>
      <c r="T62" s="2"/>
    </row>
    <row r="63" spans="2:20" x14ac:dyDescent="0.25">
      <c r="B63" s="368"/>
      <c r="C63" s="381"/>
      <c r="D63" s="362" t="s">
        <v>105</v>
      </c>
      <c r="E63" s="29"/>
      <c r="F63" s="30">
        <v>8</v>
      </c>
      <c r="G63" s="29">
        <v>8</v>
      </c>
      <c r="H63" s="29">
        <v>8</v>
      </c>
      <c r="I63" s="29">
        <v>8</v>
      </c>
      <c r="J63" s="29" t="s">
        <v>106</v>
      </c>
      <c r="K63" s="31" t="s">
        <v>3</v>
      </c>
      <c r="L63" s="29"/>
      <c r="M63" s="30">
        <v>8</v>
      </c>
      <c r="N63" s="29">
        <v>8</v>
      </c>
      <c r="O63" s="29">
        <v>8</v>
      </c>
      <c r="P63" s="29">
        <v>8</v>
      </c>
      <c r="Q63" s="29" t="s">
        <v>107</v>
      </c>
      <c r="R63" s="31" t="s">
        <v>3</v>
      </c>
      <c r="S63" s="2"/>
      <c r="T63" s="2"/>
    </row>
    <row r="64" spans="2:20" x14ac:dyDescent="0.25">
      <c r="B64" s="368"/>
      <c r="C64" s="381"/>
      <c r="D64" s="363"/>
      <c r="E64" s="2"/>
      <c r="F64" s="3"/>
      <c r="G64" s="2"/>
      <c r="H64" s="2"/>
      <c r="I64" s="2"/>
      <c r="J64" s="2"/>
      <c r="K64" s="4"/>
      <c r="L64" s="2"/>
      <c r="M64" s="3">
        <v>6</v>
      </c>
      <c r="N64" s="2">
        <v>6</v>
      </c>
      <c r="O64" s="2">
        <v>6</v>
      </c>
      <c r="P64" s="2">
        <v>6</v>
      </c>
      <c r="Q64" s="2" t="s">
        <v>108</v>
      </c>
      <c r="R64" s="4" t="s">
        <v>9</v>
      </c>
      <c r="S64" s="2"/>
      <c r="T64" s="2"/>
    </row>
    <row r="65" spans="2:20" x14ac:dyDescent="0.25">
      <c r="B65" s="368"/>
      <c r="C65" s="381"/>
      <c r="D65" s="363"/>
      <c r="E65" s="2"/>
      <c r="F65" s="3"/>
      <c r="G65" s="2"/>
      <c r="H65" s="2"/>
      <c r="I65" s="2"/>
      <c r="J65" s="2"/>
      <c r="K65" s="4"/>
      <c r="L65" s="2"/>
      <c r="M65" s="3">
        <v>6</v>
      </c>
      <c r="N65" s="2">
        <v>6</v>
      </c>
      <c r="O65" s="2">
        <v>6</v>
      </c>
      <c r="P65" s="2">
        <v>7</v>
      </c>
      <c r="Q65" s="2" t="s">
        <v>109</v>
      </c>
      <c r="R65" s="4" t="s">
        <v>7</v>
      </c>
      <c r="S65" s="2"/>
      <c r="T65" s="2"/>
    </row>
    <row r="66" spans="2:20" ht="15.75" thickBot="1" x14ac:dyDescent="0.3">
      <c r="B66" s="368"/>
      <c r="C66" s="381"/>
      <c r="D66" s="363"/>
      <c r="E66" s="2"/>
      <c r="F66" s="3"/>
      <c r="G66" s="2"/>
      <c r="H66" s="2"/>
      <c r="I66" s="2"/>
      <c r="J66" s="2"/>
      <c r="K66" s="4"/>
      <c r="L66" s="2"/>
      <c r="M66" s="3">
        <v>7</v>
      </c>
      <c r="N66" s="2">
        <v>7</v>
      </c>
      <c r="O66" s="2">
        <v>7</v>
      </c>
      <c r="P66" s="2">
        <v>8</v>
      </c>
      <c r="Q66" s="2" t="s">
        <v>110</v>
      </c>
      <c r="R66" s="4" t="s">
        <v>8</v>
      </c>
      <c r="S66" s="2"/>
      <c r="T66" s="2"/>
    </row>
    <row r="67" spans="2:20" ht="15.75" thickTop="1" x14ac:dyDescent="0.25">
      <c r="B67" s="368"/>
      <c r="C67" s="375" t="s">
        <v>568</v>
      </c>
      <c r="D67" s="42" t="s">
        <v>111</v>
      </c>
      <c r="E67" s="20"/>
      <c r="F67" s="21">
        <v>4</v>
      </c>
      <c r="G67" s="20">
        <v>4</v>
      </c>
      <c r="H67" s="20">
        <v>4</v>
      </c>
      <c r="I67" s="20">
        <v>4</v>
      </c>
      <c r="J67" s="20" t="s">
        <v>112</v>
      </c>
      <c r="K67" s="22" t="s">
        <v>3</v>
      </c>
      <c r="L67" s="20"/>
      <c r="M67" s="21">
        <v>4</v>
      </c>
      <c r="N67" s="20">
        <v>4</v>
      </c>
      <c r="O67" s="20">
        <v>4</v>
      </c>
      <c r="P67" s="20">
        <v>4</v>
      </c>
      <c r="Q67" s="20" t="s">
        <v>113</v>
      </c>
      <c r="R67" s="22" t="s">
        <v>3</v>
      </c>
      <c r="S67" s="2"/>
      <c r="T67" s="2"/>
    </row>
    <row r="68" spans="2:20" x14ac:dyDescent="0.25">
      <c r="B68" s="368"/>
      <c r="C68" s="381"/>
      <c r="D68" s="43" t="s">
        <v>114</v>
      </c>
      <c r="E68" s="26"/>
      <c r="F68" s="27">
        <v>4</v>
      </c>
      <c r="G68" s="26">
        <v>4</v>
      </c>
      <c r="H68" s="26">
        <v>4</v>
      </c>
      <c r="I68" s="26">
        <v>4</v>
      </c>
      <c r="J68" s="26" t="s">
        <v>115</v>
      </c>
      <c r="K68" s="28" t="s">
        <v>3</v>
      </c>
      <c r="L68" s="26"/>
      <c r="M68" s="27">
        <v>4</v>
      </c>
      <c r="N68" s="26">
        <v>4</v>
      </c>
      <c r="O68" s="26">
        <v>4</v>
      </c>
      <c r="P68" s="26">
        <v>4</v>
      </c>
      <c r="Q68" s="26" t="s">
        <v>115</v>
      </c>
      <c r="R68" s="28" t="s">
        <v>3</v>
      </c>
      <c r="S68" s="2"/>
      <c r="T68" s="2"/>
    </row>
    <row r="69" spans="2:20" x14ac:dyDescent="0.25">
      <c r="B69" s="368"/>
      <c r="C69" s="381"/>
      <c r="D69" s="362" t="s">
        <v>116</v>
      </c>
      <c r="E69" s="29"/>
      <c r="F69" s="30">
        <v>8</v>
      </c>
      <c r="G69" s="29">
        <v>8</v>
      </c>
      <c r="H69" s="29">
        <v>8</v>
      </c>
      <c r="I69" s="29">
        <v>10</v>
      </c>
      <c r="J69" s="29" t="s">
        <v>117</v>
      </c>
      <c r="K69" s="31" t="s">
        <v>3</v>
      </c>
      <c r="L69" s="29"/>
      <c r="M69" s="30">
        <v>7</v>
      </c>
      <c r="N69" s="29">
        <v>7</v>
      </c>
      <c r="O69" s="29">
        <v>7</v>
      </c>
      <c r="P69" s="29">
        <v>8</v>
      </c>
      <c r="Q69" s="29" t="s">
        <v>121</v>
      </c>
      <c r="R69" s="31" t="s">
        <v>3</v>
      </c>
      <c r="S69" s="2"/>
      <c r="T69" s="2"/>
    </row>
    <row r="70" spans="2:20" x14ac:dyDescent="0.25">
      <c r="B70" s="368"/>
      <c r="C70" s="381"/>
      <c r="D70" s="381"/>
      <c r="E70" s="2"/>
      <c r="F70" s="3"/>
      <c r="G70" s="2"/>
      <c r="H70" s="2"/>
      <c r="I70" s="2"/>
      <c r="J70" s="2"/>
      <c r="K70" s="4"/>
      <c r="L70" s="2"/>
      <c r="M70" s="3">
        <v>5</v>
      </c>
      <c r="N70" s="2">
        <v>5</v>
      </c>
      <c r="O70" s="2">
        <v>5</v>
      </c>
      <c r="P70" s="2">
        <v>8</v>
      </c>
      <c r="Q70" s="2" t="s">
        <v>118</v>
      </c>
      <c r="R70" s="4" t="s">
        <v>8</v>
      </c>
      <c r="S70" s="2"/>
      <c r="T70" s="2"/>
    </row>
    <row r="71" spans="2:20" x14ac:dyDescent="0.25">
      <c r="B71" s="368"/>
      <c r="C71" s="381"/>
      <c r="D71" s="381"/>
      <c r="E71" s="2"/>
      <c r="F71" s="3"/>
      <c r="G71" s="2"/>
      <c r="H71" s="2"/>
      <c r="I71" s="2"/>
      <c r="J71" s="2"/>
      <c r="K71" s="4"/>
      <c r="L71" s="2"/>
      <c r="M71" s="3">
        <v>6</v>
      </c>
      <c r="N71" s="2">
        <v>6</v>
      </c>
      <c r="O71" s="2">
        <v>7</v>
      </c>
      <c r="P71" s="2">
        <v>7</v>
      </c>
      <c r="Q71" s="2" t="s">
        <v>120</v>
      </c>
      <c r="R71" s="4" t="s">
        <v>9</v>
      </c>
      <c r="S71" s="2"/>
      <c r="T71" s="2"/>
    </row>
    <row r="72" spans="2:20" x14ac:dyDescent="0.25">
      <c r="B72" s="368"/>
      <c r="C72" s="381"/>
      <c r="D72" s="382"/>
      <c r="E72" s="13"/>
      <c r="F72" s="14"/>
      <c r="G72" s="13"/>
      <c r="H72" s="13"/>
      <c r="I72" s="13"/>
      <c r="J72" s="13"/>
      <c r="K72" s="15"/>
      <c r="L72" s="13"/>
      <c r="M72" s="14">
        <v>6</v>
      </c>
      <c r="N72" s="13">
        <v>6</v>
      </c>
      <c r="O72" s="13">
        <v>8</v>
      </c>
      <c r="P72" s="13">
        <v>10</v>
      </c>
      <c r="Q72" s="13" t="s">
        <v>119</v>
      </c>
      <c r="R72" s="15" t="s">
        <v>7</v>
      </c>
      <c r="S72" s="2"/>
      <c r="T72" s="2"/>
    </row>
    <row r="73" spans="2:20" x14ac:dyDescent="0.25">
      <c r="B73" s="368"/>
      <c r="C73" s="381"/>
      <c r="D73" s="362" t="s">
        <v>122</v>
      </c>
      <c r="E73" s="29"/>
      <c r="F73" s="30">
        <v>8</v>
      </c>
      <c r="G73" s="29">
        <v>8</v>
      </c>
      <c r="H73" s="29">
        <v>8</v>
      </c>
      <c r="I73" s="29">
        <v>10</v>
      </c>
      <c r="J73" s="29" t="s">
        <v>123</v>
      </c>
      <c r="K73" s="31" t="s">
        <v>3</v>
      </c>
      <c r="L73" s="29"/>
      <c r="M73" s="30">
        <v>7</v>
      </c>
      <c r="N73" s="29">
        <v>7</v>
      </c>
      <c r="O73" s="29">
        <v>7</v>
      </c>
      <c r="P73" s="29">
        <v>8</v>
      </c>
      <c r="Q73" s="29" t="s">
        <v>127</v>
      </c>
      <c r="R73" s="31" t="s">
        <v>3</v>
      </c>
      <c r="S73" s="2"/>
      <c r="T73" s="2"/>
    </row>
    <row r="74" spans="2:20" x14ac:dyDescent="0.25">
      <c r="B74" s="368"/>
      <c r="C74" s="381"/>
      <c r="D74" s="381"/>
      <c r="E74" s="2"/>
      <c r="F74" s="3"/>
      <c r="G74" s="2"/>
      <c r="H74" s="2"/>
      <c r="I74" s="2"/>
      <c r="J74" s="2"/>
      <c r="K74" s="4"/>
      <c r="L74" s="2"/>
      <c r="M74" s="3">
        <v>5</v>
      </c>
      <c r="N74" s="2">
        <v>5</v>
      </c>
      <c r="O74" s="2">
        <v>5</v>
      </c>
      <c r="P74" s="2">
        <v>8</v>
      </c>
      <c r="Q74" s="2" t="s">
        <v>124</v>
      </c>
      <c r="R74" s="4" t="s">
        <v>8</v>
      </c>
      <c r="S74" s="2"/>
      <c r="T74" s="2"/>
    </row>
    <row r="75" spans="2:20" x14ac:dyDescent="0.25">
      <c r="B75" s="368"/>
      <c r="C75" s="381"/>
      <c r="D75" s="381"/>
      <c r="E75" s="2"/>
      <c r="F75" s="3"/>
      <c r="G75" s="2"/>
      <c r="H75" s="2"/>
      <c r="I75" s="2"/>
      <c r="J75" s="2"/>
      <c r="K75" s="4"/>
      <c r="L75" s="2"/>
      <c r="M75" s="3">
        <v>6</v>
      </c>
      <c r="N75" s="2">
        <v>6</v>
      </c>
      <c r="O75" s="2">
        <v>7</v>
      </c>
      <c r="P75" s="2">
        <v>7</v>
      </c>
      <c r="Q75" s="2" t="s">
        <v>125</v>
      </c>
      <c r="R75" s="4" t="s">
        <v>7</v>
      </c>
      <c r="S75" s="2"/>
      <c r="T75" s="2"/>
    </row>
    <row r="76" spans="2:20" x14ac:dyDescent="0.25">
      <c r="B76" s="368"/>
      <c r="C76" s="381"/>
      <c r="D76" s="382"/>
      <c r="E76" s="13"/>
      <c r="F76" s="14"/>
      <c r="G76" s="13"/>
      <c r="H76" s="13"/>
      <c r="I76" s="13"/>
      <c r="J76" s="13"/>
      <c r="K76" s="15"/>
      <c r="L76" s="13"/>
      <c r="M76" s="14">
        <v>6</v>
      </c>
      <c r="N76" s="13">
        <v>6</v>
      </c>
      <c r="O76" s="13">
        <v>8</v>
      </c>
      <c r="P76" s="13">
        <v>10</v>
      </c>
      <c r="Q76" s="13" t="s">
        <v>126</v>
      </c>
      <c r="R76" s="15" t="s">
        <v>9</v>
      </c>
      <c r="S76" s="2"/>
      <c r="T76" s="2"/>
    </row>
    <row r="77" spans="2:20" x14ac:dyDescent="0.25">
      <c r="B77" s="368"/>
      <c r="C77" s="381"/>
      <c r="D77" s="362" t="s">
        <v>131</v>
      </c>
      <c r="E77" s="29"/>
      <c r="F77" s="30">
        <v>8</v>
      </c>
      <c r="G77" s="29">
        <v>8</v>
      </c>
      <c r="H77" s="29">
        <v>8</v>
      </c>
      <c r="I77" s="29">
        <v>9</v>
      </c>
      <c r="J77" s="29" t="s">
        <v>128</v>
      </c>
      <c r="K77" s="31" t="s">
        <v>3</v>
      </c>
      <c r="L77" s="29"/>
      <c r="M77" s="30">
        <v>6</v>
      </c>
      <c r="N77" s="29">
        <v>6</v>
      </c>
      <c r="O77" s="29">
        <v>6</v>
      </c>
      <c r="P77" s="29">
        <v>8</v>
      </c>
      <c r="Q77" s="29" t="s">
        <v>136</v>
      </c>
      <c r="R77" s="31" t="s">
        <v>3</v>
      </c>
      <c r="S77" s="2"/>
      <c r="T77" s="2"/>
    </row>
    <row r="78" spans="2:20" x14ac:dyDescent="0.25">
      <c r="B78" s="368"/>
      <c r="C78" s="381"/>
      <c r="D78" s="381"/>
      <c r="E78" s="2"/>
      <c r="F78" s="3"/>
      <c r="G78" s="2"/>
      <c r="H78" s="2"/>
      <c r="I78" s="2"/>
      <c r="J78" s="2"/>
      <c r="K78" s="4"/>
      <c r="L78" s="2"/>
      <c r="M78" s="3">
        <v>6</v>
      </c>
      <c r="N78" s="2">
        <v>6</v>
      </c>
      <c r="O78" s="2">
        <v>6</v>
      </c>
      <c r="P78" s="2">
        <v>6</v>
      </c>
      <c r="Q78" s="2" t="s">
        <v>137</v>
      </c>
      <c r="R78" s="4" t="s">
        <v>7</v>
      </c>
      <c r="S78" s="2"/>
      <c r="T78" s="2"/>
    </row>
    <row r="79" spans="2:20" x14ac:dyDescent="0.25">
      <c r="B79" s="368"/>
      <c r="C79" s="381"/>
      <c r="D79" s="381"/>
      <c r="E79" s="2"/>
      <c r="F79" s="3"/>
      <c r="G79" s="2"/>
      <c r="H79" s="2"/>
      <c r="I79" s="2"/>
      <c r="J79" s="2"/>
      <c r="K79" s="4"/>
      <c r="L79" s="2"/>
      <c r="M79" s="3">
        <v>6</v>
      </c>
      <c r="N79" s="2">
        <v>6</v>
      </c>
      <c r="O79" s="2">
        <v>6</v>
      </c>
      <c r="P79" s="2">
        <v>6</v>
      </c>
      <c r="Q79" s="2" t="s">
        <v>138</v>
      </c>
      <c r="R79" s="4" t="s">
        <v>9</v>
      </c>
      <c r="S79" s="2"/>
      <c r="T79" s="2"/>
    </row>
    <row r="80" spans="2:20" x14ac:dyDescent="0.25">
      <c r="B80" s="368"/>
      <c r="C80" s="381"/>
      <c r="D80" s="382"/>
      <c r="E80" s="13"/>
      <c r="F80" s="14"/>
      <c r="G80" s="13"/>
      <c r="H80" s="13"/>
      <c r="I80" s="13"/>
      <c r="J80" s="13"/>
      <c r="K80" s="15"/>
      <c r="L80" s="13"/>
      <c r="M80" s="14">
        <v>6</v>
      </c>
      <c r="N80" s="13">
        <v>6</v>
      </c>
      <c r="O80" s="13">
        <v>7</v>
      </c>
      <c r="P80" s="13">
        <v>7</v>
      </c>
      <c r="Q80" s="13" t="s">
        <v>139</v>
      </c>
      <c r="R80" s="15" t="s">
        <v>8</v>
      </c>
      <c r="S80" s="2"/>
      <c r="T80" s="2"/>
    </row>
    <row r="81" spans="2:20" x14ac:dyDescent="0.25">
      <c r="B81" s="368"/>
      <c r="C81" s="381"/>
      <c r="D81" s="362" t="s">
        <v>129</v>
      </c>
      <c r="E81" s="29"/>
      <c r="F81" s="30">
        <v>8</v>
      </c>
      <c r="G81" s="29">
        <v>8</v>
      </c>
      <c r="H81" s="29">
        <v>8</v>
      </c>
      <c r="I81" s="29">
        <v>9</v>
      </c>
      <c r="J81" s="29" t="s">
        <v>130</v>
      </c>
      <c r="K81" s="31" t="s">
        <v>3</v>
      </c>
      <c r="L81" s="29"/>
      <c r="M81" s="30">
        <v>6</v>
      </c>
      <c r="N81" s="29">
        <v>6</v>
      </c>
      <c r="O81" s="29">
        <v>6</v>
      </c>
      <c r="P81" s="29">
        <v>8</v>
      </c>
      <c r="Q81" s="29" t="s">
        <v>132</v>
      </c>
      <c r="R81" s="31" t="s">
        <v>3</v>
      </c>
      <c r="S81" s="2"/>
      <c r="T81" s="2"/>
    </row>
    <row r="82" spans="2:20" x14ac:dyDescent="0.25">
      <c r="B82" s="368"/>
      <c r="C82" s="381"/>
      <c r="D82" s="381"/>
      <c r="E82" s="2"/>
      <c r="F82" s="3"/>
      <c r="G82" s="2"/>
      <c r="H82" s="2"/>
      <c r="I82" s="2"/>
      <c r="J82" s="2"/>
      <c r="K82" s="4"/>
      <c r="L82" s="2"/>
      <c r="M82" s="3">
        <v>6</v>
      </c>
      <c r="N82" s="2">
        <v>6</v>
      </c>
      <c r="O82" s="2">
        <v>6</v>
      </c>
      <c r="P82" s="2">
        <v>6</v>
      </c>
      <c r="Q82" s="2" t="s">
        <v>134</v>
      </c>
      <c r="R82" s="4" t="s">
        <v>7</v>
      </c>
      <c r="S82" s="2"/>
      <c r="T82" s="2"/>
    </row>
    <row r="83" spans="2:20" x14ac:dyDescent="0.25">
      <c r="B83" s="368"/>
      <c r="C83" s="381"/>
      <c r="D83" s="381"/>
      <c r="E83" s="2"/>
      <c r="F83" s="3"/>
      <c r="G83" s="2"/>
      <c r="H83" s="2"/>
      <c r="I83" s="2"/>
      <c r="J83" s="2"/>
      <c r="K83" s="4"/>
      <c r="L83" s="2"/>
      <c r="M83" s="3">
        <v>6</v>
      </c>
      <c r="N83" s="2">
        <v>6</v>
      </c>
      <c r="O83" s="2">
        <v>6</v>
      </c>
      <c r="P83" s="2">
        <v>6</v>
      </c>
      <c r="Q83" s="2" t="s">
        <v>133</v>
      </c>
      <c r="R83" s="4" t="s">
        <v>9</v>
      </c>
      <c r="S83" s="2"/>
      <c r="T83" s="2"/>
    </row>
    <row r="84" spans="2:20" x14ac:dyDescent="0.25">
      <c r="B84" s="368"/>
      <c r="C84" s="381"/>
      <c r="D84" s="382"/>
      <c r="E84" s="13"/>
      <c r="F84" s="14"/>
      <c r="G84" s="13"/>
      <c r="H84" s="13"/>
      <c r="I84" s="13"/>
      <c r="J84" s="13"/>
      <c r="K84" s="15"/>
      <c r="L84" s="13"/>
      <c r="M84" s="14">
        <v>6</v>
      </c>
      <c r="N84" s="13">
        <v>6</v>
      </c>
      <c r="O84" s="13">
        <v>7</v>
      </c>
      <c r="P84" s="13">
        <v>7</v>
      </c>
      <c r="Q84" s="13" t="s">
        <v>135</v>
      </c>
      <c r="R84" s="15" t="s">
        <v>8</v>
      </c>
      <c r="S84" s="2"/>
      <c r="T84" s="2"/>
    </row>
    <row r="85" spans="2:20" x14ac:dyDescent="0.25">
      <c r="B85" s="368"/>
      <c r="C85" s="381"/>
      <c r="D85" s="362" t="s">
        <v>140</v>
      </c>
      <c r="E85" s="29"/>
      <c r="F85" s="32">
        <v>7</v>
      </c>
      <c r="G85" s="29">
        <v>7</v>
      </c>
      <c r="H85" s="29">
        <v>9</v>
      </c>
      <c r="I85" s="29">
        <v>9</v>
      </c>
      <c r="J85" s="29" t="s">
        <v>141</v>
      </c>
      <c r="K85" s="31" t="s">
        <v>3</v>
      </c>
      <c r="L85" s="29"/>
      <c r="M85" s="30">
        <v>7</v>
      </c>
      <c r="N85" s="29">
        <v>7</v>
      </c>
      <c r="O85" s="29">
        <v>7</v>
      </c>
      <c r="P85" s="29">
        <v>7</v>
      </c>
      <c r="Q85" s="29" t="s">
        <v>150</v>
      </c>
      <c r="R85" s="31" t="s">
        <v>3</v>
      </c>
      <c r="S85" s="2"/>
      <c r="T85" s="2"/>
    </row>
    <row r="86" spans="2:20" x14ac:dyDescent="0.25">
      <c r="B86" s="368"/>
      <c r="C86" s="381"/>
      <c r="D86" s="381"/>
      <c r="E86" s="2"/>
      <c r="F86" s="5">
        <v>9</v>
      </c>
      <c r="G86" s="6">
        <v>9</v>
      </c>
      <c r="H86" s="6">
        <v>9</v>
      </c>
      <c r="I86" s="6">
        <v>9</v>
      </c>
      <c r="J86" s="6" t="s">
        <v>142</v>
      </c>
      <c r="K86" s="7" t="s">
        <v>3</v>
      </c>
      <c r="L86" s="2"/>
      <c r="M86" s="19">
        <v>6</v>
      </c>
      <c r="N86" s="18">
        <v>8</v>
      </c>
      <c r="O86" s="18">
        <v>8</v>
      </c>
      <c r="P86" s="18">
        <v>8</v>
      </c>
      <c r="Q86" s="18" t="s">
        <v>146</v>
      </c>
      <c r="R86" s="4" t="s">
        <v>3</v>
      </c>
      <c r="S86" s="2"/>
      <c r="T86" s="2"/>
    </row>
    <row r="87" spans="2:20" x14ac:dyDescent="0.25">
      <c r="B87" s="368"/>
      <c r="C87" s="381"/>
      <c r="D87" s="381"/>
      <c r="E87" s="2"/>
      <c r="F87" s="5">
        <v>11</v>
      </c>
      <c r="G87" s="6">
        <v>11</v>
      </c>
      <c r="H87" s="6">
        <v>11</v>
      </c>
      <c r="I87" s="6">
        <v>11</v>
      </c>
      <c r="J87" s="6" t="s">
        <v>143</v>
      </c>
      <c r="K87" s="7" t="s">
        <v>3</v>
      </c>
      <c r="L87" s="2"/>
      <c r="M87" s="3">
        <v>6</v>
      </c>
      <c r="N87" s="2">
        <v>6</v>
      </c>
      <c r="O87" s="2">
        <v>6</v>
      </c>
      <c r="P87" s="2">
        <v>6</v>
      </c>
      <c r="Q87" s="2" t="s">
        <v>148</v>
      </c>
      <c r="R87" s="4" t="s">
        <v>7</v>
      </c>
      <c r="S87" s="2"/>
      <c r="T87" s="2"/>
    </row>
    <row r="88" spans="2:20" x14ac:dyDescent="0.25">
      <c r="B88" s="368"/>
      <c r="C88" s="381"/>
      <c r="D88" s="381"/>
      <c r="E88" s="2"/>
      <c r="F88" s="5">
        <v>11</v>
      </c>
      <c r="G88" s="6">
        <v>11</v>
      </c>
      <c r="H88" s="6">
        <v>11</v>
      </c>
      <c r="I88" s="6">
        <v>12</v>
      </c>
      <c r="J88" s="6" t="s">
        <v>144</v>
      </c>
      <c r="K88" s="7" t="s">
        <v>3</v>
      </c>
      <c r="L88" s="2"/>
      <c r="M88" s="3">
        <v>6</v>
      </c>
      <c r="N88" s="2">
        <v>6</v>
      </c>
      <c r="O88" s="2">
        <v>7</v>
      </c>
      <c r="P88" s="2">
        <v>7</v>
      </c>
      <c r="Q88" s="2" t="s">
        <v>147</v>
      </c>
      <c r="R88" s="4" t="s">
        <v>8</v>
      </c>
      <c r="S88" s="2"/>
      <c r="T88" s="2"/>
    </row>
    <row r="89" spans="2:20" x14ac:dyDescent="0.25">
      <c r="B89" s="368"/>
      <c r="C89" s="381"/>
      <c r="D89" s="382"/>
      <c r="E89" s="13"/>
      <c r="F89" s="33">
        <v>8</v>
      </c>
      <c r="G89" s="34">
        <v>8</v>
      </c>
      <c r="H89" s="34">
        <v>8</v>
      </c>
      <c r="I89" s="34">
        <v>8</v>
      </c>
      <c r="J89" s="34" t="s">
        <v>145</v>
      </c>
      <c r="K89" s="35" t="s">
        <v>9</v>
      </c>
      <c r="L89" s="13"/>
      <c r="M89" s="33">
        <v>6</v>
      </c>
      <c r="N89" s="34">
        <v>8</v>
      </c>
      <c r="O89" s="34">
        <v>8</v>
      </c>
      <c r="P89" s="34">
        <v>8</v>
      </c>
      <c r="Q89" s="34" t="s">
        <v>149</v>
      </c>
      <c r="R89" s="35" t="s">
        <v>9</v>
      </c>
      <c r="S89" s="2"/>
      <c r="T89" s="2"/>
    </row>
    <row r="90" spans="2:20" x14ac:dyDescent="0.25">
      <c r="B90" s="368"/>
      <c r="C90" s="381"/>
      <c r="D90" s="362" t="s">
        <v>151</v>
      </c>
      <c r="E90" s="29"/>
      <c r="F90" s="30">
        <v>7</v>
      </c>
      <c r="G90" s="29">
        <v>7</v>
      </c>
      <c r="H90" s="29">
        <v>7</v>
      </c>
      <c r="I90" s="29">
        <v>8</v>
      </c>
      <c r="J90" s="29" t="s">
        <v>152</v>
      </c>
      <c r="K90" s="31" t="s">
        <v>3</v>
      </c>
      <c r="L90" s="29"/>
      <c r="M90" s="30">
        <v>7</v>
      </c>
      <c r="N90" s="29">
        <v>7</v>
      </c>
      <c r="O90" s="29">
        <v>7</v>
      </c>
      <c r="P90" s="29">
        <v>7</v>
      </c>
      <c r="Q90" s="29" t="s">
        <v>157</v>
      </c>
      <c r="R90" s="31" t="s">
        <v>3</v>
      </c>
      <c r="S90" s="2"/>
      <c r="T90" s="2"/>
    </row>
    <row r="91" spans="2:20" x14ac:dyDescent="0.25">
      <c r="B91" s="368"/>
      <c r="C91" s="381"/>
      <c r="D91" s="381"/>
      <c r="E91" s="2"/>
      <c r="F91" s="5">
        <v>7</v>
      </c>
      <c r="G91" s="6">
        <v>7</v>
      </c>
      <c r="H91" s="6">
        <v>7</v>
      </c>
      <c r="I91" s="6">
        <v>8</v>
      </c>
      <c r="J91" s="6" t="s">
        <v>155</v>
      </c>
      <c r="K91" s="7" t="s">
        <v>512</v>
      </c>
      <c r="L91" s="2"/>
      <c r="M91" s="19">
        <v>6</v>
      </c>
      <c r="N91" s="2">
        <v>8</v>
      </c>
      <c r="O91" s="2">
        <v>8</v>
      </c>
      <c r="P91" s="2">
        <v>8</v>
      </c>
      <c r="Q91" s="2" t="s">
        <v>158</v>
      </c>
      <c r="R91" s="4" t="s">
        <v>3</v>
      </c>
      <c r="S91" s="2"/>
      <c r="T91" s="2"/>
    </row>
    <row r="92" spans="2:20" x14ac:dyDescent="0.25">
      <c r="B92" s="368"/>
      <c r="C92" s="381"/>
      <c r="D92" s="381"/>
      <c r="E92" s="2"/>
      <c r="F92" s="5">
        <v>9</v>
      </c>
      <c r="G92" s="6">
        <v>9</v>
      </c>
      <c r="H92" s="6">
        <v>9</v>
      </c>
      <c r="I92" s="6">
        <v>11</v>
      </c>
      <c r="J92" s="6" t="s">
        <v>153</v>
      </c>
      <c r="K92" s="7" t="s">
        <v>3</v>
      </c>
      <c r="L92" s="2"/>
      <c r="M92" s="3">
        <v>6</v>
      </c>
      <c r="N92" s="2">
        <v>6</v>
      </c>
      <c r="O92" s="2">
        <v>6</v>
      </c>
      <c r="P92" s="2">
        <v>6</v>
      </c>
      <c r="Q92" s="2" t="s">
        <v>159</v>
      </c>
      <c r="R92" s="4" t="s">
        <v>9</v>
      </c>
      <c r="S92" s="2"/>
      <c r="T92" s="2"/>
    </row>
    <row r="93" spans="2:20" x14ac:dyDescent="0.25">
      <c r="B93" s="368"/>
      <c r="C93" s="381"/>
      <c r="D93" s="381"/>
      <c r="E93" s="2"/>
      <c r="F93" s="5">
        <v>10</v>
      </c>
      <c r="G93" s="6">
        <v>10</v>
      </c>
      <c r="H93" s="6">
        <v>11</v>
      </c>
      <c r="I93" s="6">
        <v>11</v>
      </c>
      <c r="J93" s="6" t="s">
        <v>154</v>
      </c>
      <c r="K93" s="7" t="s">
        <v>3</v>
      </c>
      <c r="L93" s="2"/>
      <c r="M93" s="3">
        <v>6</v>
      </c>
      <c r="N93" s="2">
        <v>6</v>
      </c>
      <c r="O93" s="2">
        <v>7</v>
      </c>
      <c r="P93" s="2">
        <v>7</v>
      </c>
      <c r="Q93" s="2" t="s">
        <v>160</v>
      </c>
      <c r="R93" s="4" t="s">
        <v>8</v>
      </c>
      <c r="S93" s="2"/>
      <c r="T93" s="2"/>
    </row>
    <row r="94" spans="2:20" ht="15.75" thickBot="1" x14ac:dyDescent="0.3">
      <c r="B94" s="368"/>
      <c r="C94" s="383"/>
      <c r="D94" s="383"/>
      <c r="E94" s="9"/>
      <c r="F94" s="36">
        <v>8</v>
      </c>
      <c r="G94" s="37">
        <v>8</v>
      </c>
      <c r="H94" s="37">
        <v>8</v>
      </c>
      <c r="I94" s="37">
        <v>8</v>
      </c>
      <c r="J94" s="37" t="s">
        <v>156</v>
      </c>
      <c r="K94" s="38" t="s">
        <v>7</v>
      </c>
      <c r="L94" s="9"/>
      <c r="M94" s="36">
        <v>6</v>
      </c>
      <c r="N94" s="37">
        <v>8</v>
      </c>
      <c r="O94" s="37">
        <v>8</v>
      </c>
      <c r="P94" s="37">
        <v>8</v>
      </c>
      <c r="Q94" s="37" t="s">
        <v>161</v>
      </c>
      <c r="R94" s="38" t="s">
        <v>7</v>
      </c>
      <c r="S94" s="2"/>
      <c r="T94" s="2"/>
    </row>
    <row r="95" spans="2:20" ht="15.75" thickTop="1" x14ac:dyDescent="0.25">
      <c r="B95" s="369" t="s">
        <v>539</v>
      </c>
      <c r="C95" s="375" t="s">
        <v>553</v>
      </c>
      <c r="D95" s="373" t="s">
        <v>162</v>
      </c>
      <c r="E95" s="23"/>
      <c r="F95" s="24">
        <v>8</v>
      </c>
      <c r="G95" s="23">
        <v>8</v>
      </c>
      <c r="H95" s="23">
        <v>8</v>
      </c>
      <c r="I95" s="23">
        <v>9</v>
      </c>
      <c r="J95" s="23" t="s">
        <v>163</v>
      </c>
      <c r="K95" s="25" t="s">
        <v>3</v>
      </c>
      <c r="L95" s="23"/>
      <c r="M95" s="24">
        <v>7</v>
      </c>
      <c r="N95" s="23">
        <v>7</v>
      </c>
      <c r="O95" s="23">
        <v>7</v>
      </c>
      <c r="P95" s="23">
        <v>7</v>
      </c>
      <c r="Q95" s="23" t="s">
        <v>167</v>
      </c>
      <c r="R95" s="25" t="s">
        <v>3</v>
      </c>
      <c r="S95" s="2"/>
      <c r="T95" s="2"/>
    </row>
    <row r="96" spans="2:20" x14ac:dyDescent="0.25">
      <c r="B96" s="370"/>
      <c r="C96" s="381"/>
      <c r="D96" s="381"/>
      <c r="E96" s="2"/>
      <c r="F96" s="5">
        <v>8</v>
      </c>
      <c r="G96" s="6">
        <v>8</v>
      </c>
      <c r="H96" s="6">
        <v>8</v>
      </c>
      <c r="I96" s="6">
        <v>9</v>
      </c>
      <c r="J96" s="6" t="s">
        <v>164</v>
      </c>
      <c r="K96" s="7" t="s">
        <v>3</v>
      </c>
      <c r="L96" s="2"/>
      <c r="M96" s="3">
        <v>5</v>
      </c>
      <c r="N96" s="2">
        <v>5</v>
      </c>
      <c r="O96" s="2">
        <v>5</v>
      </c>
      <c r="P96" s="2">
        <v>8</v>
      </c>
      <c r="Q96" s="2" t="s">
        <v>168</v>
      </c>
      <c r="R96" s="4" t="s">
        <v>8</v>
      </c>
      <c r="S96" s="2"/>
      <c r="T96" s="2"/>
    </row>
    <row r="97" spans="2:20" x14ac:dyDescent="0.25">
      <c r="B97" s="370"/>
      <c r="C97" s="381"/>
      <c r="D97" s="381"/>
      <c r="E97" s="2"/>
      <c r="F97" s="5">
        <v>8</v>
      </c>
      <c r="G97" s="6">
        <v>8</v>
      </c>
      <c r="H97" s="6">
        <v>8</v>
      </c>
      <c r="I97" s="6">
        <v>9</v>
      </c>
      <c r="J97" s="6" t="s">
        <v>165</v>
      </c>
      <c r="K97" s="7" t="s">
        <v>3</v>
      </c>
      <c r="L97" s="2"/>
      <c r="M97" s="3">
        <v>5</v>
      </c>
      <c r="N97" s="2">
        <v>5</v>
      </c>
      <c r="O97" s="2">
        <v>6</v>
      </c>
      <c r="P97" s="2">
        <v>6</v>
      </c>
      <c r="Q97" s="2" t="s">
        <v>169</v>
      </c>
      <c r="R97" s="4" t="s">
        <v>9</v>
      </c>
      <c r="S97" s="2"/>
      <c r="T97" s="2"/>
    </row>
    <row r="98" spans="2:20" x14ac:dyDescent="0.25">
      <c r="B98" s="370"/>
      <c r="C98" s="381"/>
      <c r="D98" s="382"/>
      <c r="E98" s="13"/>
      <c r="F98" s="14">
        <v>5</v>
      </c>
      <c r="G98" s="13">
        <v>5</v>
      </c>
      <c r="H98" s="13">
        <v>5</v>
      </c>
      <c r="I98" s="13">
        <v>5</v>
      </c>
      <c r="J98" s="13" t="s">
        <v>166</v>
      </c>
      <c r="K98" s="15" t="s">
        <v>7</v>
      </c>
      <c r="L98" s="13"/>
      <c r="M98" s="14">
        <v>5</v>
      </c>
      <c r="N98" s="13">
        <v>5</v>
      </c>
      <c r="O98" s="13">
        <v>5</v>
      </c>
      <c r="P98" s="13">
        <v>5</v>
      </c>
      <c r="Q98" s="13" t="s">
        <v>166</v>
      </c>
      <c r="R98" s="15" t="s">
        <v>7</v>
      </c>
      <c r="S98" s="2"/>
      <c r="T98" s="2"/>
    </row>
    <row r="99" spans="2:20" x14ac:dyDescent="0.25">
      <c r="B99" s="370"/>
      <c r="C99" s="381"/>
      <c r="D99" s="362" t="s">
        <v>170</v>
      </c>
      <c r="E99" s="29"/>
      <c r="F99" s="30">
        <v>8</v>
      </c>
      <c r="G99" s="29">
        <v>8</v>
      </c>
      <c r="H99" s="29">
        <v>8</v>
      </c>
      <c r="I99" s="29">
        <v>8</v>
      </c>
      <c r="J99" s="29" t="s">
        <v>171</v>
      </c>
      <c r="K99" s="31" t="s">
        <v>3</v>
      </c>
      <c r="L99" s="29"/>
      <c r="M99" s="30">
        <v>8</v>
      </c>
      <c r="N99" s="29">
        <v>8</v>
      </c>
      <c r="O99" s="29">
        <v>8</v>
      </c>
      <c r="P99" s="29">
        <v>8</v>
      </c>
      <c r="Q99" s="29" t="s">
        <v>171</v>
      </c>
      <c r="R99" s="31" t="s">
        <v>3</v>
      </c>
      <c r="S99" s="2"/>
      <c r="T99" s="2"/>
    </row>
    <row r="100" spans="2:20" x14ac:dyDescent="0.25">
      <c r="B100" s="370"/>
      <c r="C100" s="381"/>
      <c r="D100" s="381"/>
      <c r="E100" s="2"/>
      <c r="F100" s="5">
        <v>8</v>
      </c>
      <c r="G100" s="6">
        <v>8</v>
      </c>
      <c r="H100" s="6">
        <v>8</v>
      </c>
      <c r="I100" s="6">
        <v>9</v>
      </c>
      <c r="J100" s="6" t="s">
        <v>172</v>
      </c>
      <c r="K100" s="7" t="s">
        <v>3</v>
      </c>
      <c r="L100" s="2"/>
      <c r="M100" s="3">
        <v>7</v>
      </c>
      <c r="N100" s="2">
        <v>7</v>
      </c>
      <c r="O100" s="2">
        <v>7</v>
      </c>
      <c r="P100" s="2">
        <v>7</v>
      </c>
      <c r="Q100" s="2" t="s">
        <v>175</v>
      </c>
      <c r="R100" s="4" t="s">
        <v>9</v>
      </c>
      <c r="S100" s="2"/>
      <c r="T100" s="2"/>
    </row>
    <row r="101" spans="2:20" x14ac:dyDescent="0.25">
      <c r="B101" s="370"/>
      <c r="C101" s="381"/>
      <c r="D101" s="381"/>
      <c r="E101" s="2"/>
      <c r="F101" s="5">
        <v>8</v>
      </c>
      <c r="G101" s="6">
        <v>8</v>
      </c>
      <c r="H101" s="6">
        <v>8</v>
      </c>
      <c r="I101" s="6">
        <v>9</v>
      </c>
      <c r="J101" s="6" t="s">
        <v>174</v>
      </c>
      <c r="K101" s="7" t="s">
        <v>3</v>
      </c>
      <c r="L101" s="2"/>
      <c r="M101" s="3">
        <v>7</v>
      </c>
      <c r="N101" s="2">
        <v>7</v>
      </c>
      <c r="O101" s="2">
        <v>8</v>
      </c>
      <c r="P101" s="2">
        <v>8</v>
      </c>
      <c r="Q101" s="2" t="s">
        <v>176</v>
      </c>
      <c r="R101" s="4" t="s">
        <v>7</v>
      </c>
      <c r="S101" s="2"/>
      <c r="T101" s="2"/>
    </row>
    <row r="102" spans="2:20" x14ac:dyDescent="0.25">
      <c r="B102" s="370"/>
      <c r="C102" s="381"/>
      <c r="D102" s="381"/>
      <c r="E102" s="2"/>
      <c r="F102" s="5">
        <v>8</v>
      </c>
      <c r="G102" s="6">
        <v>8</v>
      </c>
      <c r="H102" s="6">
        <v>10</v>
      </c>
      <c r="I102" s="6">
        <v>11</v>
      </c>
      <c r="J102" s="6" t="s">
        <v>173</v>
      </c>
      <c r="K102" s="7" t="s">
        <v>3</v>
      </c>
      <c r="L102" s="2"/>
      <c r="M102" s="3">
        <v>7</v>
      </c>
      <c r="N102" s="2">
        <v>8</v>
      </c>
      <c r="O102" s="2">
        <v>8</v>
      </c>
      <c r="P102" s="2">
        <v>10</v>
      </c>
      <c r="Q102" s="2" t="s">
        <v>177</v>
      </c>
      <c r="R102" s="4" t="s">
        <v>8</v>
      </c>
      <c r="S102" s="2"/>
      <c r="T102" s="2"/>
    </row>
    <row r="103" spans="2:20" x14ac:dyDescent="0.25">
      <c r="B103" s="370"/>
      <c r="C103" s="381"/>
      <c r="D103" s="382"/>
      <c r="E103" s="13"/>
      <c r="F103" s="14"/>
      <c r="G103" s="13"/>
      <c r="H103" s="13"/>
      <c r="I103" s="13"/>
      <c r="J103" s="13"/>
      <c r="K103" s="15"/>
      <c r="L103" s="13"/>
      <c r="M103" s="14">
        <v>6</v>
      </c>
      <c r="N103" s="13">
        <v>8</v>
      </c>
      <c r="O103" s="13">
        <v>11</v>
      </c>
      <c r="P103" s="13">
        <v>15</v>
      </c>
      <c r="Q103" s="13" t="s">
        <v>252</v>
      </c>
      <c r="R103" s="15" t="s">
        <v>4</v>
      </c>
      <c r="S103" s="2"/>
      <c r="T103" s="2"/>
    </row>
    <row r="104" spans="2:20" x14ac:dyDescent="0.25">
      <c r="B104" s="370"/>
      <c r="C104" s="381"/>
      <c r="D104" s="362" t="s">
        <v>178</v>
      </c>
      <c r="E104" s="29"/>
      <c r="F104" s="30">
        <v>8</v>
      </c>
      <c r="G104" s="29">
        <v>8</v>
      </c>
      <c r="H104" s="29">
        <v>8</v>
      </c>
      <c r="I104" s="29">
        <v>9</v>
      </c>
      <c r="J104" s="29" t="s">
        <v>179</v>
      </c>
      <c r="K104" s="31" t="s">
        <v>3</v>
      </c>
      <c r="L104" s="29"/>
      <c r="M104" s="30">
        <v>7</v>
      </c>
      <c r="N104" s="29">
        <v>7</v>
      </c>
      <c r="O104" s="29">
        <v>7</v>
      </c>
      <c r="P104" s="29">
        <v>7</v>
      </c>
      <c r="Q104" s="29" t="s">
        <v>183</v>
      </c>
      <c r="R104" s="31" t="s">
        <v>3</v>
      </c>
      <c r="S104" s="2"/>
      <c r="T104" s="2"/>
    </row>
    <row r="105" spans="2:20" x14ac:dyDescent="0.25">
      <c r="B105" s="370"/>
      <c r="C105" s="381"/>
      <c r="D105" s="381"/>
      <c r="E105" s="2"/>
      <c r="F105" s="5">
        <v>8</v>
      </c>
      <c r="G105" s="6">
        <v>8</v>
      </c>
      <c r="H105" s="6">
        <v>8</v>
      </c>
      <c r="I105" s="6">
        <v>9</v>
      </c>
      <c r="J105" s="6" t="s">
        <v>180</v>
      </c>
      <c r="K105" s="7" t="s">
        <v>3</v>
      </c>
      <c r="L105" s="2"/>
      <c r="M105" s="3">
        <v>5</v>
      </c>
      <c r="N105" s="2">
        <v>5</v>
      </c>
      <c r="O105" s="2">
        <v>5</v>
      </c>
      <c r="P105" s="2">
        <v>5</v>
      </c>
      <c r="Q105" s="2" t="s">
        <v>184</v>
      </c>
      <c r="R105" s="4" t="s">
        <v>9</v>
      </c>
      <c r="S105" s="2"/>
      <c r="T105" s="2"/>
    </row>
    <row r="106" spans="2:20" x14ac:dyDescent="0.25">
      <c r="B106" s="370"/>
      <c r="C106" s="381"/>
      <c r="D106" s="381"/>
      <c r="E106" s="2"/>
      <c r="F106" s="5">
        <v>8</v>
      </c>
      <c r="G106" s="6">
        <v>8</v>
      </c>
      <c r="H106" s="6">
        <v>8</v>
      </c>
      <c r="I106" s="6">
        <v>9</v>
      </c>
      <c r="J106" s="6" t="s">
        <v>181</v>
      </c>
      <c r="K106" s="7" t="s">
        <v>3</v>
      </c>
      <c r="L106" s="2"/>
      <c r="M106" s="3">
        <v>5</v>
      </c>
      <c r="N106" s="2">
        <v>5</v>
      </c>
      <c r="O106" s="2">
        <v>5</v>
      </c>
      <c r="P106" s="2">
        <v>8</v>
      </c>
      <c r="Q106" s="2" t="s">
        <v>186</v>
      </c>
      <c r="R106" s="4" t="s">
        <v>8</v>
      </c>
      <c r="S106" s="2"/>
      <c r="T106" s="2"/>
    </row>
    <row r="107" spans="2:20" x14ac:dyDescent="0.25">
      <c r="B107" s="370"/>
      <c r="C107" s="381"/>
      <c r="D107" s="382"/>
      <c r="E107" s="13"/>
      <c r="F107" s="14">
        <v>5</v>
      </c>
      <c r="G107" s="13">
        <v>5</v>
      </c>
      <c r="H107" s="13">
        <v>6</v>
      </c>
      <c r="I107" s="13">
        <v>6</v>
      </c>
      <c r="J107" s="13" t="s">
        <v>182</v>
      </c>
      <c r="K107" s="15" t="s">
        <v>7</v>
      </c>
      <c r="L107" s="13"/>
      <c r="M107" s="14">
        <v>5</v>
      </c>
      <c r="N107" s="13">
        <v>5</v>
      </c>
      <c r="O107" s="13">
        <v>6</v>
      </c>
      <c r="P107" s="13">
        <v>6</v>
      </c>
      <c r="Q107" s="13" t="s">
        <v>185</v>
      </c>
      <c r="R107" s="15" t="s">
        <v>7</v>
      </c>
      <c r="S107" s="2"/>
      <c r="T107" s="2"/>
    </row>
    <row r="108" spans="2:20" x14ac:dyDescent="0.25">
      <c r="B108" s="370"/>
      <c r="C108" s="381"/>
      <c r="D108" s="362" t="s">
        <v>187</v>
      </c>
      <c r="E108" s="29"/>
      <c r="F108" s="30">
        <v>8</v>
      </c>
      <c r="G108" s="29">
        <v>8</v>
      </c>
      <c r="H108" s="29">
        <v>8</v>
      </c>
      <c r="I108" s="29">
        <v>8</v>
      </c>
      <c r="J108" s="29" t="s">
        <v>188</v>
      </c>
      <c r="K108" s="31" t="s">
        <v>3</v>
      </c>
      <c r="L108" s="29"/>
      <c r="M108" s="30">
        <v>8</v>
      </c>
      <c r="N108" s="29">
        <v>8</v>
      </c>
      <c r="O108" s="29">
        <v>8</v>
      </c>
      <c r="P108" s="29">
        <v>8</v>
      </c>
      <c r="Q108" s="29" t="s">
        <v>192</v>
      </c>
      <c r="R108" s="31" t="s">
        <v>3</v>
      </c>
      <c r="S108" s="2"/>
      <c r="T108" s="2"/>
    </row>
    <row r="109" spans="2:20" x14ac:dyDescent="0.25">
      <c r="B109" s="370"/>
      <c r="C109" s="381"/>
      <c r="D109" s="381"/>
      <c r="E109" s="2"/>
      <c r="F109" s="3">
        <v>8</v>
      </c>
      <c r="G109" s="2">
        <v>8</v>
      </c>
      <c r="H109" s="2">
        <v>8</v>
      </c>
      <c r="I109" s="2">
        <v>8</v>
      </c>
      <c r="J109" s="2" t="s">
        <v>191</v>
      </c>
      <c r="K109" s="4" t="s">
        <v>3</v>
      </c>
      <c r="L109" s="2"/>
      <c r="M109" s="3">
        <v>7</v>
      </c>
      <c r="N109" s="2">
        <v>7</v>
      </c>
      <c r="O109" s="2">
        <v>7</v>
      </c>
      <c r="P109" s="2">
        <v>7</v>
      </c>
      <c r="Q109" s="2" t="s">
        <v>249</v>
      </c>
      <c r="R109" s="4" t="s">
        <v>7</v>
      </c>
      <c r="S109" s="2"/>
      <c r="T109" s="2"/>
    </row>
    <row r="110" spans="2:20" x14ac:dyDescent="0.25">
      <c r="B110" s="370"/>
      <c r="C110" s="381"/>
      <c r="D110" s="381"/>
      <c r="E110" s="2"/>
      <c r="F110" s="5">
        <v>8</v>
      </c>
      <c r="G110" s="6">
        <v>8</v>
      </c>
      <c r="H110" s="6">
        <v>8</v>
      </c>
      <c r="I110" s="6">
        <v>9</v>
      </c>
      <c r="J110" s="6" t="s">
        <v>189</v>
      </c>
      <c r="K110" s="7" t="s">
        <v>3</v>
      </c>
      <c r="L110" s="2"/>
      <c r="M110" s="3">
        <v>7</v>
      </c>
      <c r="N110" s="2">
        <v>7</v>
      </c>
      <c r="O110" s="2">
        <v>8</v>
      </c>
      <c r="P110" s="2">
        <v>8</v>
      </c>
      <c r="Q110" s="2" t="s">
        <v>248</v>
      </c>
      <c r="R110" s="4" t="s">
        <v>9</v>
      </c>
      <c r="S110" s="2"/>
      <c r="T110" s="2"/>
    </row>
    <row r="111" spans="2:20" x14ac:dyDescent="0.25">
      <c r="B111" s="370"/>
      <c r="C111" s="381"/>
      <c r="D111" s="381"/>
      <c r="E111" s="2"/>
      <c r="F111" s="5">
        <v>8</v>
      </c>
      <c r="G111" s="6">
        <v>8</v>
      </c>
      <c r="H111" s="6">
        <v>8</v>
      </c>
      <c r="I111" s="6">
        <v>9</v>
      </c>
      <c r="J111" s="6" t="s">
        <v>190</v>
      </c>
      <c r="K111" s="7" t="s">
        <v>3</v>
      </c>
      <c r="L111" s="2"/>
      <c r="M111" s="3">
        <v>7</v>
      </c>
      <c r="N111" s="2">
        <v>8</v>
      </c>
      <c r="O111" s="2">
        <v>8</v>
      </c>
      <c r="P111" s="2">
        <v>10</v>
      </c>
      <c r="Q111" s="2" t="s">
        <v>250</v>
      </c>
      <c r="R111" s="4" t="s">
        <v>8</v>
      </c>
      <c r="S111" s="2"/>
      <c r="T111" s="2"/>
    </row>
    <row r="112" spans="2:20" x14ac:dyDescent="0.25">
      <c r="B112" s="370"/>
      <c r="C112" s="381"/>
      <c r="D112" s="382"/>
      <c r="E112" s="13"/>
      <c r="F112" s="14"/>
      <c r="G112" s="13"/>
      <c r="H112" s="13"/>
      <c r="I112" s="13"/>
      <c r="J112" s="13"/>
      <c r="K112" s="15"/>
      <c r="L112" s="13"/>
      <c r="M112" s="14">
        <v>6</v>
      </c>
      <c r="N112" s="13">
        <v>8</v>
      </c>
      <c r="O112" s="13">
        <v>11</v>
      </c>
      <c r="P112" s="13">
        <v>15</v>
      </c>
      <c r="Q112" s="13" t="s">
        <v>251</v>
      </c>
      <c r="R112" s="15" t="s">
        <v>4</v>
      </c>
      <c r="S112" s="2"/>
      <c r="T112" s="2"/>
    </row>
    <row r="113" spans="2:20" x14ac:dyDescent="0.25">
      <c r="B113" s="370"/>
      <c r="C113" s="381"/>
      <c r="D113" s="362" t="s">
        <v>193</v>
      </c>
      <c r="E113" s="29"/>
      <c r="F113" s="30">
        <v>12</v>
      </c>
      <c r="G113" s="29">
        <v>12</v>
      </c>
      <c r="H113" s="29">
        <v>12</v>
      </c>
      <c r="I113" s="29">
        <v>12</v>
      </c>
      <c r="J113" s="29" t="s">
        <v>194</v>
      </c>
      <c r="K113" s="31" t="s">
        <v>512</v>
      </c>
      <c r="L113" s="29"/>
      <c r="M113" s="30">
        <v>7</v>
      </c>
      <c r="N113" s="29">
        <v>7</v>
      </c>
      <c r="O113" s="29">
        <v>7</v>
      </c>
      <c r="P113" s="29">
        <v>12</v>
      </c>
      <c r="Q113" s="29" t="s">
        <v>200</v>
      </c>
      <c r="R113" s="31" t="s">
        <v>3</v>
      </c>
      <c r="S113" s="2"/>
      <c r="T113" s="2" t="s">
        <v>573</v>
      </c>
    </row>
    <row r="114" spans="2:20" x14ac:dyDescent="0.25">
      <c r="B114" s="370"/>
      <c r="C114" s="381"/>
      <c r="D114" s="363"/>
      <c r="E114" s="2"/>
      <c r="F114" s="3"/>
      <c r="G114" s="2"/>
      <c r="H114" s="2"/>
      <c r="I114" s="2"/>
      <c r="J114" s="2"/>
      <c r="K114" s="4"/>
      <c r="L114" s="2"/>
      <c r="M114" s="3">
        <v>8</v>
      </c>
      <c r="N114" s="18">
        <v>8</v>
      </c>
      <c r="O114" s="18">
        <v>8</v>
      </c>
      <c r="P114" s="44">
        <v>9</v>
      </c>
      <c r="Q114" s="18" t="s">
        <v>574</v>
      </c>
      <c r="R114" s="4" t="s">
        <v>3</v>
      </c>
      <c r="S114" s="2"/>
      <c r="T114" s="2" t="s">
        <v>577</v>
      </c>
    </row>
    <row r="115" spans="2:20" x14ac:dyDescent="0.25">
      <c r="B115" s="370"/>
      <c r="C115" s="381"/>
      <c r="D115" s="381"/>
      <c r="E115" s="2"/>
      <c r="F115" s="3"/>
      <c r="G115" s="2"/>
      <c r="H115" s="2"/>
      <c r="I115" s="2"/>
      <c r="J115" s="2"/>
      <c r="K115" s="4"/>
      <c r="L115" s="2"/>
      <c r="M115" s="3">
        <v>6</v>
      </c>
      <c r="N115" s="2">
        <v>7</v>
      </c>
      <c r="O115" s="2">
        <v>7</v>
      </c>
      <c r="P115" s="2">
        <v>8</v>
      </c>
      <c r="Q115" s="2" t="s">
        <v>198</v>
      </c>
      <c r="R115" s="4" t="s">
        <v>7</v>
      </c>
      <c r="S115" s="2"/>
      <c r="T115" s="2"/>
    </row>
    <row r="116" spans="2:20" x14ac:dyDescent="0.25">
      <c r="B116" s="370"/>
      <c r="C116" s="381"/>
      <c r="D116" s="381"/>
      <c r="E116" s="2"/>
      <c r="F116" s="3"/>
      <c r="G116" s="2"/>
      <c r="H116" s="2"/>
      <c r="I116" s="2"/>
      <c r="J116" s="2"/>
      <c r="K116" s="4"/>
      <c r="L116" s="2"/>
      <c r="M116" s="3">
        <v>6</v>
      </c>
      <c r="N116" s="2">
        <v>7</v>
      </c>
      <c r="O116" s="2">
        <v>7</v>
      </c>
      <c r="P116" s="2">
        <v>8</v>
      </c>
      <c r="Q116" s="2" t="s">
        <v>199</v>
      </c>
      <c r="R116" s="4" t="s">
        <v>9</v>
      </c>
      <c r="S116" s="2"/>
      <c r="T116" s="2"/>
    </row>
    <row r="117" spans="2:20" x14ac:dyDescent="0.25">
      <c r="B117" s="370"/>
      <c r="C117" s="381"/>
      <c r="D117" s="381"/>
      <c r="E117" s="2"/>
      <c r="F117" s="3"/>
      <c r="G117" s="2"/>
      <c r="H117" s="2"/>
      <c r="I117" s="2"/>
      <c r="J117" s="2"/>
      <c r="K117" s="4"/>
      <c r="L117" s="2"/>
      <c r="M117" s="3">
        <v>5</v>
      </c>
      <c r="N117" s="2">
        <v>6</v>
      </c>
      <c r="O117" s="2">
        <v>8</v>
      </c>
      <c r="P117" s="2">
        <v>10</v>
      </c>
      <c r="Q117" s="2" t="s">
        <v>197</v>
      </c>
      <c r="R117" s="4" t="s">
        <v>20</v>
      </c>
      <c r="S117" s="2"/>
      <c r="T117" s="2"/>
    </row>
    <row r="118" spans="2:20" x14ac:dyDescent="0.25">
      <c r="B118" s="370"/>
      <c r="C118" s="381"/>
      <c r="D118" s="381"/>
      <c r="E118" s="2"/>
      <c r="F118" s="3"/>
      <c r="G118" s="2"/>
      <c r="H118" s="2"/>
      <c r="I118" s="2"/>
      <c r="J118" s="2"/>
      <c r="K118" s="4"/>
      <c r="L118" s="2"/>
      <c r="M118" s="3">
        <v>8</v>
      </c>
      <c r="N118" s="18">
        <v>8</v>
      </c>
      <c r="O118" s="18">
        <v>8</v>
      </c>
      <c r="P118" s="18">
        <v>8</v>
      </c>
      <c r="Q118" s="18" t="s">
        <v>575</v>
      </c>
      <c r="R118" s="4" t="s">
        <v>20</v>
      </c>
      <c r="S118" s="2"/>
      <c r="T118" s="2"/>
    </row>
    <row r="119" spans="2:20" x14ac:dyDescent="0.25">
      <c r="B119" s="370"/>
      <c r="C119" s="381"/>
      <c r="D119" s="381"/>
      <c r="E119" s="2"/>
      <c r="F119" s="3"/>
      <c r="G119" s="2"/>
      <c r="H119" s="2"/>
      <c r="I119" s="2"/>
      <c r="J119" s="2"/>
      <c r="K119" s="4"/>
      <c r="L119" s="2"/>
      <c r="M119" s="3">
        <v>5</v>
      </c>
      <c r="N119" s="2">
        <v>7</v>
      </c>
      <c r="O119" s="2">
        <v>7</v>
      </c>
      <c r="P119" s="2">
        <v>12</v>
      </c>
      <c r="Q119" s="2" t="s">
        <v>195</v>
      </c>
      <c r="R119" s="4" t="s">
        <v>5</v>
      </c>
      <c r="S119" s="2"/>
      <c r="T119" s="2"/>
    </row>
    <row r="120" spans="2:20" x14ac:dyDescent="0.25">
      <c r="B120" s="370"/>
      <c r="C120" s="381"/>
      <c r="D120" s="381"/>
      <c r="E120" s="2"/>
      <c r="F120" s="3"/>
      <c r="G120" s="2"/>
      <c r="H120" s="2"/>
      <c r="I120" s="2"/>
      <c r="J120" s="2"/>
      <c r="K120" s="4"/>
      <c r="L120" s="2"/>
      <c r="M120" s="3">
        <v>5</v>
      </c>
      <c r="N120" s="2">
        <v>6</v>
      </c>
      <c r="O120" s="2">
        <v>8</v>
      </c>
      <c r="P120" s="2">
        <v>10</v>
      </c>
      <c r="Q120" s="2" t="s">
        <v>196</v>
      </c>
      <c r="R120" s="4" t="s">
        <v>6</v>
      </c>
      <c r="S120" s="2"/>
      <c r="T120" s="2"/>
    </row>
    <row r="121" spans="2:20" x14ac:dyDescent="0.25">
      <c r="B121" s="370"/>
      <c r="C121" s="381"/>
      <c r="D121" s="382"/>
      <c r="E121" s="13"/>
      <c r="F121" s="14"/>
      <c r="G121" s="13"/>
      <c r="H121" s="13"/>
      <c r="I121" s="13"/>
      <c r="J121" s="13"/>
      <c r="K121" s="15"/>
      <c r="L121" s="13"/>
      <c r="M121" s="14">
        <v>8</v>
      </c>
      <c r="N121" s="13">
        <v>8</v>
      </c>
      <c r="O121" s="13">
        <v>8</v>
      </c>
      <c r="P121" s="13">
        <v>8</v>
      </c>
      <c r="Q121" s="13" t="s">
        <v>576</v>
      </c>
      <c r="R121" s="15" t="s">
        <v>6</v>
      </c>
      <c r="S121" s="2"/>
      <c r="T121" s="2"/>
    </row>
    <row r="122" spans="2:20" x14ac:dyDescent="0.25">
      <c r="B122" s="370"/>
      <c r="C122" s="381"/>
      <c r="D122" s="362" t="s">
        <v>201</v>
      </c>
      <c r="E122" s="29"/>
      <c r="F122" s="30">
        <v>6</v>
      </c>
      <c r="G122" s="29">
        <v>6</v>
      </c>
      <c r="H122" s="29">
        <v>6</v>
      </c>
      <c r="I122" s="29">
        <v>7</v>
      </c>
      <c r="J122" s="29" t="s">
        <v>202</v>
      </c>
      <c r="K122" s="31" t="s">
        <v>3</v>
      </c>
      <c r="L122" s="29"/>
      <c r="M122" s="30">
        <v>6</v>
      </c>
      <c r="N122" s="29">
        <v>6</v>
      </c>
      <c r="O122" s="29">
        <v>6</v>
      </c>
      <c r="P122" s="29">
        <v>7</v>
      </c>
      <c r="Q122" s="29" t="s">
        <v>202</v>
      </c>
      <c r="R122" s="31" t="s">
        <v>3</v>
      </c>
      <c r="S122" s="2"/>
      <c r="T122" s="2"/>
    </row>
    <row r="123" spans="2:20" x14ac:dyDescent="0.25">
      <c r="B123" s="370"/>
      <c r="C123" s="381"/>
      <c r="D123" s="381"/>
      <c r="E123" s="2"/>
      <c r="F123" s="5">
        <v>7</v>
      </c>
      <c r="G123" s="6">
        <v>7</v>
      </c>
      <c r="H123" s="6">
        <v>7</v>
      </c>
      <c r="I123" s="6">
        <v>7</v>
      </c>
      <c r="J123" s="6" t="s">
        <v>204</v>
      </c>
      <c r="K123" s="7" t="s">
        <v>3</v>
      </c>
      <c r="L123" s="2"/>
      <c r="M123" s="3">
        <v>6</v>
      </c>
      <c r="N123" s="2">
        <v>6</v>
      </c>
      <c r="O123" s="2">
        <v>6</v>
      </c>
      <c r="P123" s="2">
        <v>6</v>
      </c>
      <c r="Q123" s="2" t="s">
        <v>205</v>
      </c>
      <c r="R123" s="4" t="s">
        <v>9</v>
      </c>
      <c r="S123" s="2"/>
      <c r="T123" s="2"/>
    </row>
    <row r="124" spans="2:20" ht="15.75" thickBot="1" x14ac:dyDescent="0.3">
      <c r="B124" s="370"/>
      <c r="C124" s="383"/>
      <c r="D124" s="383"/>
      <c r="E124" s="9"/>
      <c r="F124" s="36">
        <v>8</v>
      </c>
      <c r="G124" s="37">
        <v>8</v>
      </c>
      <c r="H124" s="37">
        <v>8</v>
      </c>
      <c r="I124" s="37">
        <v>8</v>
      </c>
      <c r="J124" s="37" t="s">
        <v>203</v>
      </c>
      <c r="K124" s="38" t="s">
        <v>3</v>
      </c>
      <c r="L124" s="9"/>
      <c r="M124" s="39">
        <v>6</v>
      </c>
      <c r="N124" s="9">
        <v>6</v>
      </c>
      <c r="O124" s="9">
        <v>6</v>
      </c>
      <c r="P124" s="9">
        <v>6</v>
      </c>
      <c r="Q124" s="9" t="s">
        <v>206</v>
      </c>
      <c r="R124" s="40" t="s">
        <v>7</v>
      </c>
      <c r="S124" s="2"/>
      <c r="T124" s="2"/>
    </row>
    <row r="125" spans="2:20" ht="15.75" thickTop="1" x14ac:dyDescent="0.25">
      <c r="B125" s="370"/>
      <c r="C125" s="375" t="s">
        <v>554</v>
      </c>
      <c r="D125" s="373" t="s">
        <v>207</v>
      </c>
      <c r="E125" s="23"/>
      <c r="F125" s="24">
        <v>7</v>
      </c>
      <c r="G125" s="23">
        <v>7</v>
      </c>
      <c r="H125" s="23">
        <v>7</v>
      </c>
      <c r="I125" s="23">
        <v>7</v>
      </c>
      <c r="J125" s="23" t="s">
        <v>208</v>
      </c>
      <c r="K125" s="25" t="s">
        <v>3</v>
      </c>
      <c r="L125" s="23"/>
      <c r="M125" s="24">
        <v>7</v>
      </c>
      <c r="N125" s="23">
        <v>7</v>
      </c>
      <c r="O125" s="23">
        <v>7</v>
      </c>
      <c r="P125" s="23">
        <v>7</v>
      </c>
      <c r="Q125" s="23" t="s">
        <v>208</v>
      </c>
      <c r="R125" s="25" t="s">
        <v>3</v>
      </c>
      <c r="S125" s="2"/>
      <c r="T125" s="2"/>
    </row>
    <row r="126" spans="2:20" x14ac:dyDescent="0.25">
      <c r="B126" s="370"/>
      <c r="C126" s="376"/>
      <c r="D126" s="363"/>
      <c r="E126" s="2"/>
      <c r="F126" s="5">
        <v>8</v>
      </c>
      <c r="G126" s="6">
        <v>8</v>
      </c>
      <c r="H126" s="6">
        <v>8</v>
      </c>
      <c r="I126" s="6">
        <v>8</v>
      </c>
      <c r="J126" s="6" t="s">
        <v>209</v>
      </c>
      <c r="K126" s="7" t="s">
        <v>3</v>
      </c>
      <c r="L126" s="2"/>
      <c r="M126" s="3">
        <v>6</v>
      </c>
      <c r="N126" s="2">
        <v>6</v>
      </c>
      <c r="O126" s="2">
        <v>7</v>
      </c>
      <c r="P126" s="2">
        <v>8</v>
      </c>
      <c r="Q126" s="2" t="s">
        <v>212</v>
      </c>
      <c r="R126" s="4" t="s">
        <v>7</v>
      </c>
      <c r="S126" s="2"/>
      <c r="T126" s="2"/>
    </row>
    <row r="127" spans="2:20" x14ac:dyDescent="0.25">
      <c r="B127" s="370"/>
      <c r="C127" s="376"/>
      <c r="D127" s="363"/>
      <c r="E127" s="2"/>
      <c r="F127" s="5">
        <v>9</v>
      </c>
      <c r="G127" s="6">
        <v>9</v>
      </c>
      <c r="H127" s="6">
        <v>10</v>
      </c>
      <c r="I127" s="6">
        <v>10</v>
      </c>
      <c r="J127" s="6" t="s">
        <v>210</v>
      </c>
      <c r="K127" s="7" t="s">
        <v>3</v>
      </c>
      <c r="L127" s="2"/>
      <c r="M127" s="3">
        <v>6</v>
      </c>
      <c r="N127" s="2">
        <v>7</v>
      </c>
      <c r="O127" s="2">
        <v>7</v>
      </c>
      <c r="P127" s="2">
        <v>8</v>
      </c>
      <c r="Q127" s="2" t="s">
        <v>213</v>
      </c>
      <c r="R127" s="4" t="s">
        <v>8</v>
      </c>
      <c r="S127" s="2"/>
      <c r="T127" s="2"/>
    </row>
    <row r="128" spans="2:20" x14ac:dyDescent="0.25">
      <c r="B128" s="370"/>
      <c r="C128" s="376"/>
      <c r="D128" s="364"/>
      <c r="E128" s="13"/>
      <c r="F128" s="33">
        <v>9</v>
      </c>
      <c r="G128" s="34">
        <v>9</v>
      </c>
      <c r="H128" s="34">
        <v>10</v>
      </c>
      <c r="I128" s="34">
        <v>10</v>
      </c>
      <c r="J128" s="34" t="s">
        <v>211</v>
      </c>
      <c r="K128" s="35" t="s">
        <v>3</v>
      </c>
      <c r="L128" s="13"/>
      <c r="M128" s="14"/>
      <c r="N128" s="13"/>
      <c r="O128" s="13"/>
      <c r="P128" s="13"/>
      <c r="Q128" s="13"/>
      <c r="R128" s="15"/>
      <c r="S128" s="2"/>
      <c r="T128" s="2"/>
    </row>
    <row r="129" spans="2:20" x14ac:dyDescent="0.25">
      <c r="B129" s="370"/>
      <c r="C129" s="376"/>
      <c r="D129" s="362" t="s">
        <v>214</v>
      </c>
      <c r="E129" s="29"/>
      <c r="F129" s="30">
        <v>7</v>
      </c>
      <c r="G129" s="29">
        <v>7</v>
      </c>
      <c r="H129" s="29">
        <v>7</v>
      </c>
      <c r="I129" s="29">
        <v>7</v>
      </c>
      <c r="J129" s="29" t="s">
        <v>215</v>
      </c>
      <c r="K129" s="31" t="s">
        <v>3</v>
      </c>
      <c r="L129" s="29"/>
      <c r="M129" s="30">
        <v>7</v>
      </c>
      <c r="N129" s="29">
        <v>7</v>
      </c>
      <c r="O129" s="29">
        <v>7</v>
      </c>
      <c r="P129" s="29">
        <v>7</v>
      </c>
      <c r="Q129" s="29" t="s">
        <v>219</v>
      </c>
      <c r="R129" s="31" t="s">
        <v>3</v>
      </c>
      <c r="S129" s="2"/>
      <c r="T129" s="2"/>
    </row>
    <row r="130" spans="2:20" x14ac:dyDescent="0.25">
      <c r="B130" s="370"/>
      <c r="C130" s="376"/>
      <c r="D130" s="363"/>
      <c r="E130" s="2"/>
      <c r="F130" s="5">
        <v>8</v>
      </c>
      <c r="G130" s="6">
        <v>8</v>
      </c>
      <c r="H130" s="6">
        <v>8</v>
      </c>
      <c r="I130" s="6">
        <v>8</v>
      </c>
      <c r="J130" s="6" t="s">
        <v>216</v>
      </c>
      <c r="K130" s="7" t="s">
        <v>3</v>
      </c>
      <c r="L130" s="2"/>
      <c r="M130" s="3">
        <v>6</v>
      </c>
      <c r="N130" s="2">
        <v>6</v>
      </c>
      <c r="O130" s="2">
        <v>7</v>
      </c>
      <c r="P130" s="2">
        <v>8</v>
      </c>
      <c r="Q130" s="2" t="s">
        <v>220</v>
      </c>
      <c r="R130" s="4" t="s">
        <v>9</v>
      </c>
      <c r="S130" s="2"/>
      <c r="T130" s="2"/>
    </row>
    <row r="131" spans="2:20" x14ac:dyDescent="0.25">
      <c r="B131" s="370"/>
      <c r="C131" s="376"/>
      <c r="D131" s="363"/>
      <c r="E131" s="2"/>
      <c r="F131" s="5">
        <v>9</v>
      </c>
      <c r="G131" s="6">
        <v>9</v>
      </c>
      <c r="H131" s="6">
        <v>10</v>
      </c>
      <c r="I131" s="6">
        <v>10</v>
      </c>
      <c r="J131" s="6" t="s">
        <v>217</v>
      </c>
      <c r="K131" s="7" t="s">
        <v>3</v>
      </c>
      <c r="L131" s="2"/>
      <c r="M131" s="3">
        <v>6</v>
      </c>
      <c r="N131" s="2">
        <v>7</v>
      </c>
      <c r="O131" s="2">
        <v>7</v>
      </c>
      <c r="P131" s="2">
        <v>8</v>
      </c>
      <c r="Q131" s="2" t="s">
        <v>221</v>
      </c>
      <c r="R131" s="4" t="s">
        <v>8</v>
      </c>
      <c r="S131" s="2"/>
      <c r="T131" s="2"/>
    </row>
    <row r="132" spans="2:20" x14ac:dyDescent="0.25">
      <c r="B132" s="370"/>
      <c r="C132" s="376"/>
      <c r="D132" s="364"/>
      <c r="E132" s="13"/>
      <c r="F132" s="33">
        <v>9</v>
      </c>
      <c r="G132" s="34">
        <v>9</v>
      </c>
      <c r="H132" s="34">
        <v>10</v>
      </c>
      <c r="I132" s="34">
        <v>10</v>
      </c>
      <c r="J132" s="34" t="s">
        <v>218</v>
      </c>
      <c r="K132" s="35" t="s">
        <v>3</v>
      </c>
      <c r="L132" s="13"/>
      <c r="M132" s="14"/>
      <c r="N132" s="13"/>
      <c r="O132" s="13"/>
      <c r="P132" s="13"/>
      <c r="Q132" s="13"/>
      <c r="R132" s="15"/>
      <c r="S132" s="2"/>
      <c r="T132" s="2"/>
    </row>
    <row r="133" spans="2:20" x14ac:dyDescent="0.25">
      <c r="B133" s="370"/>
      <c r="C133" s="376"/>
      <c r="D133" s="43" t="s">
        <v>222</v>
      </c>
      <c r="E133" s="26"/>
      <c r="F133" s="27">
        <v>7</v>
      </c>
      <c r="G133" s="26">
        <v>7</v>
      </c>
      <c r="H133" s="26">
        <v>7</v>
      </c>
      <c r="I133" s="26">
        <v>7</v>
      </c>
      <c r="J133" s="26" t="s">
        <v>223</v>
      </c>
      <c r="K133" s="28" t="s">
        <v>3</v>
      </c>
      <c r="L133" s="26"/>
      <c r="M133" s="27">
        <v>6</v>
      </c>
      <c r="N133" s="26">
        <v>6</v>
      </c>
      <c r="O133" s="26">
        <v>6</v>
      </c>
      <c r="P133" s="26">
        <v>7</v>
      </c>
      <c r="Q133" s="26" t="s">
        <v>224</v>
      </c>
      <c r="R133" s="28" t="s">
        <v>3</v>
      </c>
      <c r="S133" s="2"/>
      <c r="T133" s="91"/>
    </row>
    <row r="134" spans="2:20" x14ac:dyDescent="0.25">
      <c r="B134" s="370"/>
      <c r="C134" s="376"/>
      <c r="D134" s="43" t="s">
        <v>225</v>
      </c>
      <c r="E134" s="26"/>
      <c r="F134" s="27">
        <v>7</v>
      </c>
      <c r="G134" s="26">
        <v>7</v>
      </c>
      <c r="H134" s="26">
        <v>7</v>
      </c>
      <c r="I134" s="26">
        <v>7</v>
      </c>
      <c r="J134" s="26" t="s">
        <v>226</v>
      </c>
      <c r="K134" s="28" t="s">
        <v>3</v>
      </c>
      <c r="L134" s="26"/>
      <c r="M134" s="27">
        <v>6</v>
      </c>
      <c r="N134" s="26">
        <v>6</v>
      </c>
      <c r="O134" s="26">
        <v>6</v>
      </c>
      <c r="P134" s="26">
        <v>7</v>
      </c>
      <c r="Q134" s="26" t="s">
        <v>227</v>
      </c>
      <c r="R134" s="28" t="s">
        <v>3</v>
      </c>
      <c r="S134" s="2"/>
      <c r="T134" s="2"/>
    </row>
    <row r="135" spans="2:20" x14ac:dyDescent="0.25">
      <c r="B135" s="370"/>
      <c r="C135" s="376"/>
      <c r="D135" s="362" t="s">
        <v>228</v>
      </c>
      <c r="E135" s="29"/>
      <c r="F135" s="30">
        <v>8</v>
      </c>
      <c r="G135" s="29">
        <v>8</v>
      </c>
      <c r="H135" s="29">
        <v>8</v>
      </c>
      <c r="I135" s="29">
        <v>8</v>
      </c>
      <c r="J135" s="29" t="s">
        <v>229</v>
      </c>
      <c r="K135" s="31" t="s">
        <v>3</v>
      </c>
      <c r="L135" s="29"/>
      <c r="M135" s="30">
        <v>7</v>
      </c>
      <c r="N135" s="29">
        <v>7</v>
      </c>
      <c r="O135" s="29">
        <v>7</v>
      </c>
      <c r="P135" s="29">
        <v>9</v>
      </c>
      <c r="Q135" s="29" t="s">
        <v>234</v>
      </c>
      <c r="R135" s="31" t="s">
        <v>3</v>
      </c>
      <c r="S135" s="2"/>
      <c r="T135" s="91"/>
    </row>
    <row r="136" spans="2:20" x14ac:dyDescent="0.25">
      <c r="B136" s="370"/>
      <c r="C136" s="376"/>
      <c r="D136" s="363"/>
      <c r="E136" s="2"/>
      <c r="F136" s="3">
        <v>8</v>
      </c>
      <c r="G136" s="2">
        <v>8</v>
      </c>
      <c r="H136" s="2">
        <v>8</v>
      </c>
      <c r="I136" s="2">
        <v>8</v>
      </c>
      <c r="J136" s="2" t="s">
        <v>230</v>
      </c>
      <c r="K136" s="4" t="s">
        <v>512</v>
      </c>
      <c r="L136" s="2"/>
      <c r="M136" s="3">
        <v>7</v>
      </c>
      <c r="N136" s="2">
        <v>7</v>
      </c>
      <c r="O136" s="45">
        <v>8</v>
      </c>
      <c r="P136" s="44">
        <v>8</v>
      </c>
      <c r="Q136" s="2" t="s">
        <v>233</v>
      </c>
      <c r="R136" s="4" t="s">
        <v>3</v>
      </c>
      <c r="S136" s="2"/>
      <c r="T136" s="91"/>
    </row>
    <row r="137" spans="2:20" x14ac:dyDescent="0.25">
      <c r="B137" s="370"/>
      <c r="C137" s="376"/>
      <c r="D137" s="363"/>
      <c r="E137" s="2"/>
      <c r="F137" s="5">
        <v>9</v>
      </c>
      <c r="G137" s="6">
        <v>9</v>
      </c>
      <c r="H137" s="6">
        <v>9</v>
      </c>
      <c r="I137" s="6">
        <v>9</v>
      </c>
      <c r="J137" s="6" t="s">
        <v>231</v>
      </c>
      <c r="K137" s="7" t="s">
        <v>3</v>
      </c>
      <c r="L137" s="2"/>
      <c r="M137" s="3">
        <v>5</v>
      </c>
      <c r="N137" s="2">
        <v>5</v>
      </c>
      <c r="O137" s="2">
        <v>5</v>
      </c>
      <c r="P137" s="2">
        <v>7</v>
      </c>
      <c r="Q137" s="2" t="s">
        <v>235</v>
      </c>
      <c r="R137" s="4" t="s">
        <v>8</v>
      </c>
      <c r="S137" s="2"/>
      <c r="T137" s="2"/>
    </row>
    <row r="138" spans="2:20" x14ac:dyDescent="0.25">
      <c r="B138" s="370"/>
      <c r="C138" s="376"/>
      <c r="D138" s="363"/>
      <c r="E138" s="2"/>
      <c r="F138" s="3">
        <v>5</v>
      </c>
      <c r="G138" s="2">
        <v>5</v>
      </c>
      <c r="H138" s="2">
        <v>5</v>
      </c>
      <c r="I138" s="2">
        <v>7</v>
      </c>
      <c r="J138" s="2" t="s">
        <v>232</v>
      </c>
      <c r="K138" s="4" t="s">
        <v>9</v>
      </c>
      <c r="L138" s="2"/>
      <c r="M138" s="3">
        <v>5</v>
      </c>
      <c r="N138" s="2">
        <v>5</v>
      </c>
      <c r="O138" s="2">
        <v>5</v>
      </c>
      <c r="P138" s="2">
        <v>5</v>
      </c>
      <c r="Q138" s="2" t="s">
        <v>247</v>
      </c>
      <c r="R138" s="4" t="s">
        <v>9</v>
      </c>
      <c r="S138" s="2"/>
      <c r="T138" s="2"/>
    </row>
    <row r="139" spans="2:20" x14ac:dyDescent="0.25">
      <c r="B139" s="370"/>
      <c r="C139" s="376"/>
      <c r="D139" s="364"/>
      <c r="E139" s="13"/>
      <c r="F139" s="14"/>
      <c r="G139" s="13"/>
      <c r="H139" s="13"/>
      <c r="I139" s="13"/>
      <c r="J139" s="13"/>
      <c r="K139" s="15"/>
      <c r="L139" s="13"/>
      <c r="M139" s="14">
        <v>5</v>
      </c>
      <c r="N139" s="13">
        <v>5</v>
      </c>
      <c r="O139" s="13">
        <v>6</v>
      </c>
      <c r="P139" s="13">
        <v>6</v>
      </c>
      <c r="Q139" s="13" t="s">
        <v>236</v>
      </c>
      <c r="R139" s="15" t="s">
        <v>7</v>
      </c>
      <c r="S139" s="2"/>
      <c r="T139" s="2"/>
    </row>
    <row r="140" spans="2:20" x14ac:dyDescent="0.25">
      <c r="B140" s="370"/>
      <c r="C140" s="376"/>
      <c r="D140" s="362" t="s">
        <v>237</v>
      </c>
      <c r="E140" s="29"/>
      <c r="F140" s="30">
        <v>8</v>
      </c>
      <c r="G140" s="29">
        <v>8</v>
      </c>
      <c r="H140" s="29">
        <v>8</v>
      </c>
      <c r="I140" s="29">
        <v>8</v>
      </c>
      <c r="J140" s="29" t="s">
        <v>238</v>
      </c>
      <c r="K140" s="31" t="s">
        <v>3</v>
      </c>
      <c r="L140" s="29"/>
      <c r="M140" s="30">
        <v>7</v>
      </c>
      <c r="N140" s="29">
        <v>7</v>
      </c>
      <c r="O140" s="29">
        <v>7</v>
      </c>
      <c r="P140" s="29">
        <v>9</v>
      </c>
      <c r="Q140" s="29" t="s">
        <v>243</v>
      </c>
      <c r="R140" s="31" t="s">
        <v>3</v>
      </c>
      <c r="S140" s="2"/>
      <c r="T140" s="91"/>
    </row>
    <row r="141" spans="2:20" x14ac:dyDescent="0.25">
      <c r="B141" s="370"/>
      <c r="C141" s="376"/>
      <c r="D141" s="363"/>
      <c r="E141" s="2"/>
      <c r="F141" s="3">
        <v>8</v>
      </c>
      <c r="G141" s="2">
        <v>8</v>
      </c>
      <c r="H141" s="2">
        <v>8</v>
      </c>
      <c r="I141" s="2">
        <v>8</v>
      </c>
      <c r="J141" s="2" t="s">
        <v>239</v>
      </c>
      <c r="K141" s="4" t="s">
        <v>512</v>
      </c>
      <c r="L141" s="2"/>
      <c r="M141" s="3">
        <v>7</v>
      </c>
      <c r="N141" s="45">
        <v>7</v>
      </c>
      <c r="O141" s="45">
        <v>8</v>
      </c>
      <c r="P141" s="74">
        <v>8</v>
      </c>
      <c r="Q141" s="2" t="s">
        <v>268</v>
      </c>
      <c r="R141" s="4" t="s">
        <v>3</v>
      </c>
      <c r="S141" s="2"/>
      <c r="T141" s="2"/>
    </row>
    <row r="142" spans="2:20" x14ac:dyDescent="0.25">
      <c r="B142" s="370"/>
      <c r="C142" s="376"/>
      <c r="D142" s="363"/>
      <c r="E142" s="2"/>
      <c r="F142" s="5">
        <v>9</v>
      </c>
      <c r="G142" s="6">
        <v>9</v>
      </c>
      <c r="H142" s="6">
        <v>9</v>
      </c>
      <c r="I142" s="6">
        <v>9</v>
      </c>
      <c r="J142" s="6" t="s">
        <v>240</v>
      </c>
      <c r="K142" s="7" t="s">
        <v>3</v>
      </c>
      <c r="L142" s="2"/>
      <c r="M142" s="3">
        <v>5</v>
      </c>
      <c r="N142" s="2">
        <v>5</v>
      </c>
      <c r="O142" s="2">
        <v>5</v>
      </c>
      <c r="P142" s="2">
        <v>7</v>
      </c>
      <c r="Q142" s="2" t="s">
        <v>246</v>
      </c>
      <c r="R142" s="4" t="s">
        <v>8</v>
      </c>
      <c r="S142" s="2"/>
      <c r="T142" s="2"/>
    </row>
    <row r="143" spans="2:20" x14ac:dyDescent="0.25">
      <c r="B143" s="370"/>
      <c r="C143" s="376"/>
      <c r="D143" s="363"/>
      <c r="E143" s="2"/>
      <c r="F143" s="3">
        <v>5</v>
      </c>
      <c r="G143" s="2">
        <v>5</v>
      </c>
      <c r="H143" s="2">
        <v>6</v>
      </c>
      <c r="I143" s="2">
        <v>6</v>
      </c>
      <c r="J143" s="2" t="s">
        <v>241</v>
      </c>
      <c r="K143" s="4" t="s">
        <v>7</v>
      </c>
      <c r="L143" s="2"/>
      <c r="M143" s="3">
        <v>5</v>
      </c>
      <c r="N143" s="2">
        <v>5</v>
      </c>
      <c r="O143" s="2">
        <v>5</v>
      </c>
      <c r="P143" s="2">
        <v>5</v>
      </c>
      <c r="Q143" s="2" t="s">
        <v>244</v>
      </c>
      <c r="R143" s="4" t="s">
        <v>7</v>
      </c>
      <c r="S143" s="2"/>
      <c r="T143" s="2"/>
    </row>
    <row r="144" spans="2:20" ht="15.75" thickBot="1" x14ac:dyDescent="0.3">
      <c r="B144" s="370"/>
      <c r="C144" s="377"/>
      <c r="D144" s="365"/>
      <c r="E144" s="9"/>
      <c r="F144" s="39"/>
      <c r="G144" s="9"/>
      <c r="H144" s="9"/>
      <c r="I144" s="9"/>
      <c r="J144" s="9"/>
      <c r="K144" s="40"/>
      <c r="L144" s="9"/>
      <c r="M144" s="39">
        <v>5</v>
      </c>
      <c r="N144" s="9">
        <v>5</v>
      </c>
      <c r="O144" s="9">
        <v>6</v>
      </c>
      <c r="P144" s="9">
        <v>6</v>
      </c>
      <c r="Q144" s="9" t="s">
        <v>245</v>
      </c>
      <c r="R144" s="40" t="s">
        <v>9</v>
      </c>
      <c r="S144" s="2"/>
      <c r="T144" s="2"/>
    </row>
    <row r="145" spans="2:20" ht="15.75" thickTop="1" x14ac:dyDescent="0.25">
      <c r="B145" s="369" t="s">
        <v>540</v>
      </c>
      <c r="C145" s="375" t="s">
        <v>594</v>
      </c>
      <c r="D145" s="373" t="s">
        <v>242</v>
      </c>
      <c r="E145" s="23"/>
      <c r="F145" s="24">
        <v>11</v>
      </c>
      <c r="G145" s="23">
        <v>11</v>
      </c>
      <c r="H145" s="23">
        <v>11</v>
      </c>
      <c r="I145" s="23">
        <v>12</v>
      </c>
      <c r="J145" s="23" t="s">
        <v>253</v>
      </c>
      <c r="K145" s="25" t="s">
        <v>3</v>
      </c>
      <c r="L145" s="23"/>
      <c r="M145" s="24">
        <v>9</v>
      </c>
      <c r="N145" s="46">
        <v>9</v>
      </c>
      <c r="O145" s="46">
        <v>9</v>
      </c>
      <c r="P145" s="46">
        <v>11</v>
      </c>
      <c r="Q145" s="46" t="s">
        <v>578</v>
      </c>
      <c r="R145" s="25" t="s">
        <v>3</v>
      </c>
      <c r="S145" s="2"/>
      <c r="T145" s="2" t="s">
        <v>280</v>
      </c>
    </row>
    <row r="146" spans="2:20" x14ac:dyDescent="0.25">
      <c r="B146" s="371"/>
      <c r="C146" s="381"/>
      <c r="D146" s="363"/>
      <c r="E146" s="2"/>
      <c r="F146" s="3"/>
      <c r="G146" s="2"/>
      <c r="H146" s="2"/>
      <c r="I146" s="2"/>
      <c r="J146" s="2"/>
      <c r="K146" s="4"/>
      <c r="L146" s="2"/>
      <c r="M146" s="3">
        <v>8</v>
      </c>
      <c r="N146" s="2">
        <v>8</v>
      </c>
      <c r="O146" s="2">
        <v>8</v>
      </c>
      <c r="P146" s="2">
        <v>8</v>
      </c>
      <c r="Q146" s="2" t="s">
        <v>279</v>
      </c>
      <c r="R146" s="4" t="s">
        <v>7</v>
      </c>
      <c r="S146" s="2"/>
      <c r="T146" s="2" t="s">
        <v>584</v>
      </c>
    </row>
    <row r="147" spans="2:20" x14ac:dyDescent="0.25">
      <c r="B147" s="371"/>
      <c r="C147" s="381"/>
      <c r="D147" s="363"/>
      <c r="E147" s="2"/>
      <c r="F147" s="3"/>
      <c r="G147" s="2"/>
      <c r="H147" s="2"/>
      <c r="I147" s="2"/>
      <c r="J147" s="2"/>
      <c r="K147" s="4"/>
      <c r="L147" s="2"/>
      <c r="M147" s="3">
        <v>8</v>
      </c>
      <c r="N147" s="2">
        <v>8</v>
      </c>
      <c r="O147" s="2">
        <v>8</v>
      </c>
      <c r="P147" s="2">
        <v>8</v>
      </c>
      <c r="Q147" s="2" t="s">
        <v>277</v>
      </c>
      <c r="R147" s="4" t="s">
        <v>9</v>
      </c>
      <c r="S147" s="2"/>
      <c r="T147" s="2" t="s">
        <v>579</v>
      </c>
    </row>
    <row r="148" spans="2:20" x14ac:dyDescent="0.25">
      <c r="B148" s="371"/>
      <c r="C148" s="381"/>
      <c r="D148" s="363"/>
      <c r="E148" s="2"/>
      <c r="F148" s="3"/>
      <c r="G148" s="2"/>
      <c r="H148" s="2"/>
      <c r="I148" s="2"/>
      <c r="J148" s="2"/>
      <c r="K148" s="4"/>
      <c r="L148" s="2"/>
      <c r="M148" s="3">
        <v>8</v>
      </c>
      <c r="N148" s="2">
        <v>8</v>
      </c>
      <c r="O148" s="2">
        <v>8</v>
      </c>
      <c r="P148" s="2">
        <v>10</v>
      </c>
      <c r="Q148" s="2" t="s">
        <v>278</v>
      </c>
      <c r="R148" s="4" t="s">
        <v>8</v>
      </c>
      <c r="S148" s="2"/>
      <c r="T148" s="2"/>
    </row>
    <row r="149" spans="2:20" x14ac:dyDescent="0.25">
      <c r="B149" s="371"/>
      <c r="C149" s="381"/>
      <c r="D149" s="363"/>
      <c r="E149" s="2"/>
      <c r="F149" s="3"/>
      <c r="G149" s="2"/>
      <c r="H149" s="2"/>
      <c r="I149" s="2"/>
      <c r="J149" s="2"/>
      <c r="K149" s="4"/>
      <c r="L149" s="2"/>
      <c r="M149" s="3">
        <v>7</v>
      </c>
      <c r="N149" s="2">
        <v>7</v>
      </c>
      <c r="O149" s="2">
        <v>7</v>
      </c>
      <c r="P149" s="2">
        <v>8</v>
      </c>
      <c r="Q149" s="2" t="s">
        <v>274</v>
      </c>
      <c r="R149" s="4" t="s">
        <v>5</v>
      </c>
      <c r="S149" s="2"/>
      <c r="T149" s="2" t="s">
        <v>592</v>
      </c>
    </row>
    <row r="150" spans="2:20" x14ac:dyDescent="0.25">
      <c r="B150" s="371"/>
      <c r="C150" s="381"/>
      <c r="D150" s="363"/>
      <c r="E150" s="2"/>
      <c r="F150" s="3"/>
      <c r="G150" s="2"/>
      <c r="H150" s="2"/>
      <c r="I150" s="2"/>
      <c r="J150" s="2"/>
      <c r="K150" s="4"/>
      <c r="L150" s="2"/>
      <c r="M150" s="3">
        <v>7</v>
      </c>
      <c r="N150" s="2">
        <v>7</v>
      </c>
      <c r="O150" s="2">
        <v>7</v>
      </c>
      <c r="P150" s="2">
        <v>10</v>
      </c>
      <c r="Q150" s="2" t="s">
        <v>276</v>
      </c>
      <c r="R150" s="4" t="s">
        <v>20</v>
      </c>
      <c r="S150" s="2"/>
      <c r="T150" s="2" t="s">
        <v>593</v>
      </c>
    </row>
    <row r="151" spans="2:20" x14ac:dyDescent="0.25">
      <c r="B151" s="371"/>
      <c r="C151" s="381"/>
      <c r="D151" s="363"/>
      <c r="E151" s="2"/>
      <c r="F151" s="3"/>
      <c r="G151" s="2"/>
      <c r="H151" s="2"/>
      <c r="I151" s="2"/>
      <c r="J151" s="2"/>
      <c r="K151" s="4"/>
      <c r="L151" s="2"/>
      <c r="M151" s="3">
        <v>7</v>
      </c>
      <c r="N151" s="2">
        <v>7</v>
      </c>
      <c r="O151" s="2">
        <v>7</v>
      </c>
      <c r="P151" s="2">
        <v>10</v>
      </c>
      <c r="Q151" s="2" t="s">
        <v>275</v>
      </c>
      <c r="R151" s="4" t="s">
        <v>6</v>
      </c>
      <c r="S151" s="2"/>
      <c r="T151" s="2"/>
    </row>
    <row r="152" spans="2:20" x14ac:dyDescent="0.25">
      <c r="B152" s="371"/>
      <c r="C152" s="381"/>
      <c r="D152" s="364"/>
      <c r="E152" s="13"/>
      <c r="F152" s="14"/>
      <c r="G152" s="13"/>
      <c r="H152" s="13"/>
      <c r="I152" s="13"/>
      <c r="J152" s="13"/>
      <c r="K152" s="15"/>
      <c r="L152" s="13"/>
      <c r="M152" s="14">
        <v>6</v>
      </c>
      <c r="N152" s="13">
        <v>9</v>
      </c>
      <c r="O152" s="13">
        <v>11</v>
      </c>
      <c r="P152" s="13">
        <v>15</v>
      </c>
      <c r="Q152" s="13" t="s">
        <v>273</v>
      </c>
      <c r="R152" s="15" t="s">
        <v>4</v>
      </c>
      <c r="S152" s="2"/>
      <c r="T152" s="2"/>
    </row>
    <row r="153" spans="2:20" x14ac:dyDescent="0.25">
      <c r="B153" s="371"/>
      <c r="C153" s="381"/>
      <c r="D153" s="363" t="s">
        <v>254</v>
      </c>
      <c r="E153" s="2"/>
      <c r="F153" s="3">
        <v>9</v>
      </c>
      <c r="G153" s="2">
        <v>9</v>
      </c>
      <c r="H153" s="2">
        <v>10</v>
      </c>
      <c r="I153" s="2">
        <v>11</v>
      </c>
      <c r="J153" s="2" t="s">
        <v>255</v>
      </c>
      <c r="K153" s="4" t="s">
        <v>3</v>
      </c>
      <c r="L153" s="2"/>
      <c r="M153" s="3">
        <v>8</v>
      </c>
      <c r="N153" s="18">
        <v>8</v>
      </c>
      <c r="O153" s="18">
        <v>8</v>
      </c>
      <c r="P153" s="18">
        <v>9</v>
      </c>
      <c r="Q153" s="18" t="s">
        <v>269</v>
      </c>
      <c r="R153" s="4" t="s">
        <v>3</v>
      </c>
      <c r="S153" s="2"/>
      <c r="T153" s="2"/>
    </row>
    <row r="154" spans="2:20" x14ac:dyDescent="0.25">
      <c r="B154" s="371"/>
      <c r="C154" s="381"/>
      <c r="D154" s="363"/>
      <c r="E154" s="2"/>
      <c r="F154" s="5">
        <v>11</v>
      </c>
      <c r="G154" s="6">
        <v>11</v>
      </c>
      <c r="H154" s="6">
        <v>11</v>
      </c>
      <c r="I154" s="6">
        <v>12</v>
      </c>
      <c r="J154" s="6" t="s">
        <v>256</v>
      </c>
      <c r="K154" s="7" t="s">
        <v>3</v>
      </c>
      <c r="L154" s="2"/>
      <c r="M154" s="3">
        <v>7</v>
      </c>
      <c r="N154" s="2">
        <v>7</v>
      </c>
      <c r="O154" s="2">
        <v>8</v>
      </c>
      <c r="P154" s="2">
        <v>9</v>
      </c>
      <c r="Q154" s="2" t="s">
        <v>271</v>
      </c>
      <c r="R154" s="4" t="s">
        <v>9</v>
      </c>
      <c r="S154" s="2"/>
      <c r="T154" s="2"/>
    </row>
    <row r="155" spans="2:20" x14ac:dyDescent="0.25">
      <c r="B155" s="371"/>
      <c r="C155" s="381"/>
      <c r="D155" s="363"/>
      <c r="E155" s="2"/>
      <c r="F155" s="5">
        <v>10</v>
      </c>
      <c r="G155" s="6">
        <v>10</v>
      </c>
      <c r="H155" s="6">
        <v>10</v>
      </c>
      <c r="I155" s="6">
        <v>10</v>
      </c>
      <c r="J155" s="6" t="s">
        <v>257</v>
      </c>
      <c r="K155" s="7" t="s">
        <v>7</v>
      </c>
      <c r="L155" s="2"/>
      <c r="M155" s="3">
        <v>7</v>
      </c>
      <c r="N155" s="2">
        <v>7</v>
      </c>
      <c r="O155" s="2">
        <v>8</v>
      </c>
      <c r="P155" s="2">
        <v>9</v>
      </c>
      <c r="Q155" s="2" t="s">
        <v>270</v>
      </c>
      <c r="R155" s="4" t="s">
        <v>7</v>
      </c>
      <c r="S155" s="2"/>
      <c r="T155" s="2"/>
    </row>
    <row r="156" spans="2:20" x14ac:dyDescent="0.25">
      <c r="B156" s="371"/>
      <c r="C156" s="381"/>
      <c r="D156" s="364"/>
      <c r="E156" s="13"/>
      <c r="F156" s="14"/>
      <c r="G156" s="13"/>
      <c r="H156" s="13"/>
      <c r="I156" s="13"/>
      <c r="J156" s="13"/>
      <c r="K156" s="15"/>
      <c r="L156" s="13"/>
      <c r="M156" s="14">
        <v>6</v>
      </c>
      <c r="N156" s="13">
        <v>9</v>
      </c>
      <c r="O156" s="13">
        <v>10</v>
      </c>
      <c r="P156" s="13">
        <v>14</v>
      </c>
      <c r="Q156" s="13" t="s">
        <v>272</v>
      </c>
      <c r="R156" s="15" t="s">
        <v>4</v>
      </c>
      <c r="S156" s="2"/>
      <c r="T156" s="2"/>
    </row>
    <row r="157" spans="2:20" x14ac:dyDescent="0.25">
      <c r="B157" s="371"/>
      <c r="C157" s="381"/>
      <c r="D157" s="362" t="s">
        <v>258</v>
      </c>
      <c r="E157" s="29"/>
      <c r="F157" s="30">
        <v>11</v>
      </c>
      <c r="G157" s="29">
        <v>11</v>
      </c>
      <c r="H157" s="29">
        <v>11</v>
      </c>
      <c r="I157" s="29">
        <v>12</v>
      </c>
      <c r="J157" s="29" t="s">
        <v>259</v>
      </c>
      <c r="K157" s="31" t="s">
        <v>3</v>
      </c>
      <c r="L157" s="29"/>
      <c r="M157" s="30">
        <v>9</v>
      </c>
      <c r="N157" s="29">
        <v>9</v>
      </c>
      <c r="O157" s="29">
        <v>9</v>
      </c>
      <c r="P157" s="29">
        <v>11</v>
      </c>
      <c r="Q157" s="29" t="s">
        <v>439</v>
      </c>
      <c r="R157" s="31" t="s">
        <v>3</v>
      </c>
      <c r="S157" s="2"/>
      <c r="T157" s="2" t="s">
        <v>280</v>
      </c>
    </row>
    <row r="158" spans="2:20" x14ac:dyDescent="0.25">
      <c r="B158" s="371"/>
      <c r="C158" s="381"/>
      <c r="D158" s="363"/>
      <c r="E158" s="2"/>
      <c r="F158" s="3"/>
      <c r="G158" s="2"/>
      <c r="H158" s="2"/>
      <c r="I158" s="2"/>
      <c r="J158" s="2"/>
      <c r="K158" s="4"/>
      <c r="L158" s="2"/>
      <c r="M158" s="3">
        <v>8</v>
      </c>
      <c r="N158" s="2">
        <v>8</v>
      </c>
      <c r="O158" s="2">
        <v>8</v>
      </c>
      <c r="P158" s="2">
        <v>8</v>
      </c>
      <c r="Q158" s="2" t="s">
        <v>438</v>
      </c>
      <c r="R158" s="4" t="s">
        <v>7</v>
      </c>
      <c r="S158" s="2"/>
      <c r="T158" s="2" t="s">
        <v>583</v>
      </c>
    </row>
    <row r="159" spans="2:20" x14ac:dyDescent="0.25">
      <c r="B159" s="371"/>
      <c r="C159" s="381"/>
      <c r="D159" s="363"/>
      <c r="E159" s="2"/>
      <c r="F159" s="3"/>
      <c r="G159" s="2"/>
      <c r="H159" s="2"/>
      <c r="I159" s="2"/>
      <c r="J159" s="2"/>
      <c r="K159" s="4"/>
      <c r="L159" s="2"/>
      <c r="M159" s="3">
        <v>8</v>
      </c>
      <c r="N159" s="2">
        <v>8</v>
      </c>
      <c r="O159" s="2">
        <v>8</v>
      </c>
      <c r="P159" s="2">
        <v>8</v>
      </c>
      <c r="Q159" s="2" t="s">
        <v>436</v>
      </c>
      <c r="R159" s="4" t="s">
        <v>9</v>
      </c>
      <c r="S159" s="2"/>
      <c r="T159" s="2" t="s">
        <v>580</v>
      </c>
    </row>
    <row r="160" spans="2:20" x14ac:dyDescent="0.25">
      <c r="B160" s="371"/>
      <c r="C160" s="381"/>
      <c r="D160" s="363"/>
      <c r="E160" s="2"/>
      <c r="F160" s="3"/>
      <c r="G160" s="2"/>
      <c r="H160" s="2"/>
      <c r="I160" s="2"/>
      <c r="J160" s="2"/>
      <c r="K160" s="4"/>
      <c r="L160" s="2"/>
      <c r="M160" s="3">
        <v>8</v>
      </c>
      <c r="N160" s="2">
        <v>8</v>
      </c>
      <c r="O160" s="2">
        <v>8</v>
      </c>
      <c r="P160" s="2">
        <v>10</v>
      </c>
      <c r="Q160" s="2" t="s">
        <v>437</v>
      </c>
      <c r="R160" s="4" t="s">
        <v>8</v>
      </c>
      <c r="S160" s="2"/>
      <c r="T160" s="2"/>
    </row>
    <row r="161" spans="2:20" x14ac:dyDescent="0.25">
      <c r="B161" s="371"/>
      <c r="C161" s="381"/>
      <c r="D161" s="363"/>
      <c r="E161" s="2"/>
      <c r="F161" s="3"/>
      <c r="G161" s="2"/>
      <c r="H161" s="2"/>
      <c r="I161" s="2"/>
      <c r="J161" s="2"/>
      <c r="K161" s="4"/>
      <c r="L161" s="2"/>
      <c r="M161" s="3">
        <v>7</v>
      </c>
      <c r="N161" s="2">
        <v>7</v>
      </c>
      <c r="O161" s="2">
        <v>7</v>
      </c>
      <c r="P161" s="2">
        <v>8</v>
      </c>
      <c r="Q161" s="2" t="s">
        <v>433</v>
      </c>
      <c r="R161" s="4" t="s">
        <v>5</v>
      </c>
      <c r="S161" s="2"/>
      <c r="T161" s="2" t="s">
        <v>585</v>
      </c>
    </row>
    <row r="162" spans="2:20" x14ac:dyDescent="0.25">
      <c r="B162" s="371"/>
      <c r="C162" s="381"/>
      <c r="D162" s="363"/>
      <c r="E162" s="2"/>
      <c r="F162" s="3"/>
      <c r="G162" s="2"/>
      <c r="H162" s="2"/>
      <c r="I162" s="2"/>
      <c r="J162" s="2"/>
      <c r="K162" s="4"/>
      <c r="L162" s="2"/>
      <c r="M162" s="3">
        <v>7</v>
      </c>
      <c r="N162" s="2">
        <v>7</v>
      </c>
      <c r="O162" s="2">
        <v>7</v>
      </c>
      <c r="P162" s="2">
        <v>10</v>
      </c>
      <c r="Q162" s="2" t="s">
        <v>435</v>
      </c>
      <c r="R162" s="4" t="s">
        <v>20</v>
      </c>
      <c r="S162" s="2"/>
      <c r="T162" s="2" t="s">
        <v>595</v>
      </c>
    </row>
    <row r="163" spans="2:20" x14ac:dyDescent="0.25">
      <c r="B163" s="371"/>
      <c r="C163" s="381"/>
      <c r="D163" s="363"/>
      <c r="E163" s="2"/>
      <c r="F163" s="3"/>
      <c r="G163" s="2"/>
      <c r="H163" s="2"/>
      <c r="I163" s="2"/>
      <c r="J163" s="2"/>
      <c r="K163" s="4"/>
      <c r="L163" s="2"/>
      <c r="M163" s="3">
        <v>7</v>
      </c>
      <c r="N163" s="2">
        <v>7</v>
      </c>
      <c r="O163" s="2">
        <v>7</v>
      </c>
      <c r="P163" s="2">
        <v>10</v>
      </c>
      <c r="Q163" s="2" t="s">
        <v>434</v>
      </c>
      <c r="R163" s="4" t="s">
        <v>6</v>
      </c>
      <c r="S163" s="2"/>
      <c r="T163" s="2"/>
    </row>
    <row r="164" spans="2:20" x14ac:dyDescent="0.25">
      <c r="B164" s="371"/>
      <c r="C164" s="381"/>
      <c r="D164" s="364"/>
      <c r="E164" s="13"/>
      <c r="F164" s="14"/>
      <c r="G164" s="13"/>
      <c r="H164" s="13"/>
      <c r="I164" s="13"/>
      <c r="J164" s="13"/>
      <c r="K164" s="15"/>
      <c r="L164" s="13"/>
      <c r="M164" s="14">
        <v>6</v>
      </c>
      <c r="N164" s="13">
        <v>9</v>
      </c>
      <c r="O164" s="13">
        <v>11</v>
      </c>
      <c r="P164" s="13">
        <v>15</v>
      </c>
      <c r="Q164" s="13" t="s">
        <v>432</v>
      </c>
      <c r="R164" s="15" t="s">
        <v>4</v>
      </c>
      <c r="S164" s="2"/>
      <c r="T164" s="2"/>
    </row>
    <row r="165" spans="2:20" x14ac:dyDescent="0.25">
      <c r="B165" s="371"/>
      <c r="C165" s="381"/>
      <c r="D165" s="362" t="s">
        <v>260</v>
      </c>
      <c r="E165" s="29"/>
      <c r="F165" s="30">
        <v>9</v>
      </c>
      <c r="G165" s="29">
        <v>9</v>
      </c>
      <c r="H165" s="29">
        <v>10</v>
      </c>
      <c r="I165" s="29">
        <v>11</v>
      </c>
      <c r="J165" s="29" t="s">
        <v>261</v>
      </c>
      <c r="K165" s="31" t="s">
        <v>3</v>
      </c>
      <c r="L165" s="29"/>
      <c r="M165" s="30">
        <v>8</v>
      </c>
      <c r="N165" s="29">
        <v>8</v>
      </c>
      <c r="O165" s="29">
        <v>8</v>
      </c>
      <c r="P165" s="47">
        <v>9</v>
      </c>
      <c r="Q165" s="29" t="s">
        <v>428</v>
      </c>
      <c r="R165" s="31" t="s">
        <v>3</v>
      </c>
      <c r="S165" s="2"/>
      <c r="T165" s="2"/>
    </row>
    <row r="166" spans="2:20" x14ac:dyDescent="0.25">
      <c r="B166" s="371"/>
      <c r="C166" s="381"/>
      <c r="D166" s="363"/>
      <c r="E166" s="2"/>
      <c r="F166" s="5">
        <v>8</v>
      </c>
      <c r="G166" s="6">
        <v>8</v>
      </c>
      <c r="H166" s="6">
        <v>8</v>
      </c>
      <c r="I166" s="6">
        <v>9</v>
      </c>
      <c r="J166" s="6" t="s">
        <v>262</v>
      </c>
      <c r="K166" s="7" t="s">
        <v>9</v>
      </c>
      <c r="L166" s="2"/>
      <c r="M166" s="3">
        <v>7</v>
      </c>
      <c r="N166" s="2">
        <v>7</v>
      </c>
      <c r="O166" s="2">
        <v>8</v>
      </c>
      <c r="P166" s="2">
        <v>9</v>
      </c>
      <c r="Q166" s="2" t="s">
        <v>430</v>
      </c>
      <c r="R166" s="4" t="s">
        <v>9</v>
      </c>
      <c r="S166" s="2"/>
      <c r="T166" s="2"/>
    </row>
    <row r="167" spans="2:20" x14ac:dyDescent="0.25">
      <c r="B167" s="371"/>
      <c r="C167" s="381"/>
      <c r="D167" s="363"/>
      <c r="E167" s="2"/>
      <c r="F167" s="3"/>
      <c r="G167" s="2"/>
      <c r="H167" s="2"/>
      <c r="I167" s="2"/>
      <c r="J167" s="2"/>
      <c r="K167" s="4"/>
      <c r="L167" s="2"/>
      <c r="M167" s="3">
        <v>7</v>
      </c>
      <c r="N167" s="2">
        <v>7</v>
      </c>
      <c r="O167" s="2">
        <v>8</v>
      </c>
      <c r="P167" s="2">
        <v>9</v>
      </c>
      <c r="Q167" s="2" t="s">
        <v>429</v>
      </c>
      <c r="R167" s="4" t="s">
        <v>7</v>
      </c>
      <c r="S167" s="2"/>
      <c r="T167" s="2"/>
    </row>
    <row r="168" spans="2:20" x14ac:dyDescent="0.25">
      <c r="B168" s="371"/>
      <c r="C168" s="381"/>
      <c r="D168" s="364"/>
      <c r="E168" s="13"/>
      <c r="F168" s="14"/>
      <c r="G168" s="13"/>
      <c r="H168" s="13"/>
      <c r="I168" s="13"/>
      <c r="J168" s="13"/>
      <c r="K168" s="15"/>
      <c r="L168" s="13"/>
      <c r="M168" s="14">
        <v>6</v>
      </c>
      <c r="N168" s="13">
        <v>9</v>
      </c>
      <c r="O168" s="13">
        <v>10</v>
      </c>
      <c r="P168" s="13">
        <v>14</v>
      </c>
      <c r="Q168" s="13" t="s">
        <v>431</v>
      </c>
      <c r="R168" s="15" t="s">
        <v>4</v>
      </c>
      <c r="S168" s="2"/>
      <c r="T168" s="2"/>
    </row>
    <row r="169" spans="2:20" x14ac:dyDescent="0.25">
      <c r="B169" s="371"/>
      <c r="C169" s="381"/>
      <c r="D169" s="362" t="s">
        <v>263</v>
      </c>
      <c r="E169" s="29"/>
      <c r="F169" s="30">
        <v>11</v>
      </c>
      <c r="G169" s="29">
        <v>11</v>
      </c>
      <c r="H169" s="29">
        <v>11</v>
      </c>
      <c r="I169" s="29">
        <v>13</v>
      </c>
      <c r="J169" s="29" t="s">
        <v>264</v>
      </c>
      <c r="K169" s="31" t="s">
        <v>512</v>
      </c>
      <c r="L169" s="29"/>
      <c r="M169" s="30">
        <v>9</v>
      </c>
      <c r="N169" s="29">
        <v>9</v>
      </c>
      <c r="O169" s="29">
        <v>9</v>
      </c>
      <c r="P169" s="47">
        <v>13</v>
      </c>
      <c r="Q169" s="29" t="s">
        <v>447</v>
      </c>
      <c r="R169" s="31" t="s">
        <v>3</v>
      </c>
      <c r="S169" s="2"/>
      <c r="T169" s="2" t="s">
        <v>280</v>
      </c>
    </row>
    <row r="170" spans="2:20" x14ac:dyDescent="0.25">
      <c r="B170" s="371"/>
      <c r="C170" s="381"/>
      <c r="D170" s="363"/>
      <c r="E170" s="2"/>
      <c r="F170" s="3">
        <v>11</v>
      </c>
      <c r="G170" s="2">
        <v>11</v>
      </c>
      <c r="H170" s="2">
        <v>11</v>
      </c>
      <c r="I170" s="2">
        <v>13</v>
      </c>
      <c r="J170" s="2" t="s">
        <v>266</v>
      </c>
      <c r="K170" s="4" t="s">
        <v>3</v>
      </c>
      <c r="L170" s="2"/>
      <c r="M170" s="3">
        <v>10</v>
      </c>
      <c r="N170" s="18">
        <v>10</v>
      </c>
      <c r="O170" s="18">
        <v>10</v>
      </c>
      <c r="P170" s="44">
        <v>11</v>
      </c>
      <c r="Q170" s="18" t="s">
        <v>581</v>
      </c>
      <c r="R170" s="4" t="s">
        <v>3</v>
      </c>
      <c r="S170" s="2"/>
      <c r="T170" s="2" t="s">
        <v>586</v>
      </c>
    </row>
    <row r="171" spans="2:20" x14ac:dyDescent="0.25">
      <c r="B171" s="371"/>
      <c r="C171" s="381"/>
      <c r="D171" s="363"/>
      <c r="E171" s="2"/>
      <c r="F171" s="5">
        <v>11</v>
      </c>
      <c r="G171" s="6">
        <v>11</v>
      </c>
      <c r="H171" s="6">
        <v>11</v>
      </c>
      <c r="I171" s="6">
        <v>14</v>
      </c>
      <c r="J171" s="6" t="s">
        <v>265</v>
      </c>
      <c r="K171" s="7" t="s">
        <v>3</v>
      </c>
      <c r="L171" s="2"/>
      <c r="M171" s="3">
        <v>8</v>
      </c>
      <c r="N171" s="2">
        <v>8</v>
      </c>
      <c r="O171" s="2">
        <v>8</v>
      </c>
      <c r="P171" s="2">
        <v>11</v>
      </c>
      <c r="Q171" s="2" t="s">
        <v>444</v>
      </c>
      <c r="R171" s="4" t="s">
        <v>8</v>
      </c>
      <c r="S171" s="2"/>
      <c r="T171" s="2" t="s">
        <v>590</v>
      </c>
    </row>
    <row r="172" spans="2:20" x14ac:dyDescent="0.25">
      <c r="B172" s="371"/>
      <c r="C172" s="381"/>
      <c r="D172" s="363"/>
      <c r="E172" s="2"/>
      <c r="F172" s="5"/>
      <c r="G172" s="6"/>
      <c r="H172" s="6"/>
      <c r="I172" s="6"/>
      <c r="J172" s="6"/>
      <c r="K172" s="7"/>
      <c r="L172" s="2"/>
      <c r="M172" s="3">
        <v>10</v>
      </c>
      <c r="N172" s="2">
        <v>10</v>
      </c>
      <c r="O172" s="2">
        <v>10</v>
      </c>
      <c r="P172" s="18">
        <v>10</v>
      </c>
      <c r="Q172" s="18" t="s">
        <v>582</v>
      </c>
      <c r="R172" s="4" t="s">
        <v>8</v>
      </c>
      <c r="S172" s="2"/>
      <c r="T172" s="2"/>
    </row>
    <row r="173" spans="2:20" x14ac:dyDescent="0.25">
      <c r="B173" s="371"/>
      <c r="C173" s="381"/>
      <c r="D173" s="363"/>
      <c r="E173" s="2"/>
      <c r="F173" s="5"/>
      <c r="G173" s="6"/>
      <c r="H173" s="6"/>
      <c r="I173" s="6"/>
      <c r="J173" s="6"/>
      <c r="K173" s="7"/>
      <c r="L173" s="2"/>
      <c r="M173" s="3">
        <v>8</v>
      </c>
      <c r="N173" s="2">
        <v>8</v>
      </c>
      <c r="O173" s="2">
        <v>8</v>
      </c>
      <c r="P173" s="2">
        <v>8</v>
      </c>
      <c r="Q173" s="2" t="s">
        <v>446</v>
      </c>
      <c r="R173" s="4" t="s">
        <v>9</v>
      </c>
      <c r="S173" s="2"/>
      <c r="T173" s="2" t="s">
        <v>591</v>
      </c>
    </row>
    <row r="174" spans="2:20" x14ac:dyDescent="0.25">
      <c r="B174" s="371"/>
      <c r="C174" s="381"/>
      <c r="D174" s="363"/>
      <c r="E174" s="2"/>
      <c r="F174" s="3">
        <v>9</v>
      </c>
      <c r="G174" s="2">
        <v>9</v>
      </c>
      <c r="H174" s="2">
        <v>9</v>
      </c>
      <c r="I174" s="2">
        <v>9</v>
      </c>
      <c r="J174" s="2" t="s">
        <v>267</v>
      </c>
      <c r="K174" s="4" t="s">
        <v>7</v>
      </c>
      <c r="L174" s="2"/>
      <c r="M174" s="3">
        <v>8</v>
      </c>
      <c r="N174" s="2">
        <v>8</v>
      </c>
      <c r="O174" s="2">
        <v>8</v>
      </c>
      <c r="P174" s="18">
        <v>8</v>
      </c>
      <c r="Q174" s="2" t="s">
        <v>445</v>
      </c>
      <c r="R174" s="4" t="s">
        <v>7</v>
      </c>
      <c r="S174" s="2"/>
      <c r="T174" s="2" t="s">
        <v>596</v>
      </c>
    </row>
    <row r="175" spans="2:20" x14ac:dyDescent="0.25">
      <c r="B175" s="371"/>
      <c r="C175" s="381"/>
      <c r="D175" s="363"/>
      <c r="E175" s="2"/>
      <c r="F175" s="3"/>
      <c r="G175" s="2"/>
      <c r="H175" s="2"/>
      <c r="I175" s="2"/>
      <c r="J175" s="2"/>
      <c r="K175" s="4"/>
      <c r="L175" s="2"/>
      <c r="M175" s="3">
        <v>7</v>
      </c>
      <c r="N175" s="2">
        <v>7</v>
      </c>
      <c r="O175" s="2">
        <v>7</v>
      </c>
      <c r="P175" s="18">
        <v>8</v>
      </c>
      <c r="Q175" s="2" t="s">
        <v>441</v>
      </c>
      <c r="R175" s="4" t="s">
        <v>5</v>
      </c>
      <c r="S175" s="2"/>
      <c r="T175" s="2"/>
    </row>
    <row r="176" spans="2:20" x14ac:dyDescent="0.25">
      <c r="B176" s="371"/>
      <c r="C176" s="381"/>
      <c r="D176" s="363"/>
      <c r="E176" s="2"/>
      <c r="F176" s="3"/>
      <c r="G176" s="2"/>
      <c r="H176" s="2"/>
      <c r="I176" s="2"/>
      <c r="J176" s="2"/>
      <c r="K176" s="4"/>
      <c r="L176" s="2"/>
      <c r="M176" s="3">
        <v>7</v>
      </c>
      <c r="N176" s="2">
        <v>7</v>
      </c>
      <c r="O176" s="2">
        <v>7</v>
      </c>
      <c r="P176" s="2">
        <v>10</v>
      </c>
      <c r="Q176" s="2" t="s">
        <v>442</v>
      </c>
      <c r="R176" s="4" t="s">
        <v>6</v>
      </c>
      <c r="S176" s="2"/>
      <c r="T176" s="2" t="s">
        <v>597</v>
      </c>
    </row>
    <row r="177" spans="2:20" x14ac:dyDescent="0.25">
      <c r="B177" s="371"/>
      <c r="C177" s="381"/>
      <c r="D177" s="363"/>
      <c r="E177" s="2"/>
      <c r="F177" s="3"/>
      <c r="G177" s="2"/>
      <c r="H177" s="2"/>
      <c r="I177" s="2"/>
      <c r="J177" s="2"/>
      <c r="K177" s="4"/>
      <c r="L177" s="2"/>
      <c r="M177" s="3">
        <v>7</v>
      </c>
      <c r="N177" s="2">
        <v>7</v>
      </c>
      <c r="O177" s="2">
        <v>7</v>
      </c>
      <c r="P177" s="2">
        <v>10</v>
      </c>
      <c r="Q177" s="2" t="s">
        <v>443</v>
      </c>
      <c r="R177" s="4" t="s">
        <v>20</v>
      </c>
      <c r="S177" s="2"/>
      <c r="T177" s="18" t="s">
        <v>1169</v>
      </c>
    </row>
    <row r="178" spans="2:20" ht="15.75" thickBot="1" x14ac:dyDescent="0.3">
      <c r="B178" s="372"/>
      <c r="C178" s="383"/>
      <c r="D178" s="365"/>
      <c r="E178" s="9"/>
      <c r="F178" s="39"/>
      <c r="G178" s="9"/>
      <c r="H178" s="9"/>
      <c r="I178" s="9"/>
      <c r="J178" s="9"/>
      <c r="K178" s="40"/>
      <c r="L178" s="9"/>
      <c r="M178" s="39">
        <v>6</v>
      </c>
      <c r="N178" s="9">
        <v>8</v>
      </c>
      <c r="O178" s="9">
        <v>9</v>
      </c>
      <c r="P178" s="9">
        <v>12</v>
      </c>
      <c r="Q178" s="9" t="s">
        <v>440</v>
      </c>
      <c r="R178" s="40" t="s">
        <v>4</v>
      </c>
      <c r="S178" s="2"/>
      <c r="T178" s="2"/>
    </row>
    <row r="179" spans="2:20" ht="15.75" thickTop="1" x14ac:dyDescent="0.25">
      <c r="B179" s="369" t="s">
        <v>541</v>
      </c>
      <c r="C179" s="375" t="s">
        <v>544</v>
      </c>
      <c r="D179" s="373" t="s">
        <v>281</v>
      </c>
      <c r="E179" s="23"/>
      <c r="F179" s="24">
        <v>6</v>
      </c>
      <c r="G179" s="23">
        <v>6</v>
      </c>
      <c r="H179" s="23">
        <v>6</v>
      </c>
      <c r="I179" s="23">
        <v>7</v>
      </c>
      <c r="J179" s="23" t="s">
        <v>282</v>
      </c>
      <c r="K179" s="25" t="s">
        <v>3</v>
      </c>
      <c r="L179" s="23"/>
      <c r="M179" s="24">
        <v>5</v>
      </c>
      <c r="N179" s="23">
        <v>5</v>
      </c>
      <c r="O179" s="23">
        <v>5</v>
      </c>
      <c r="P179" s="23">
        <v>6</v>
      </c>
      <c r="Q179" s="23" t="s">
        <v>286</v>
      </c>
      <c r="R179" s="25" t="s">
        <v>3</v>
      </c>
      <c r="S179" s="2"/>
      <c r="T179" s="91"/>
    </row>
    <row r="180" spans="2:20" x14ac:dyDescent="0.25">
      <c r="B180" s="370"/>
      <c r="C180" s="376"/>
      <c r="D180" s="364"/>
      <c r="E180" s="13"/>
      <c r="F180" s="33">
        <v>8</v>
      </c>
      <c r="G180" s="34">
        <v>8</v>
      </c>
      <c r="H180" s="34">
        <v>8</v>
      </c>
      <c r="I180" s="34">
        <v>9</v>
      </c>
      <c r="J180" s="34" t="s">
        <v>283</v>
      </c>
      <c r="K180" s="35" t="s">
        <v>3</v>
      </c>
      <c r="L180" s="13"/>
      <c r="M180" s="48">
        <v>4</v>
      </c>
      <c r="N180" s="49">
        <v>4</v>
      </c>
      <c r="O180" s="13">
        <v>6</v>
      </c>
      <c r="P180" s="13">
        <v>7</v>
      </c>
      <c r="Q180" s="13" t="s">
        <v>284</v>
      </c>
      <c r="R180" s="15" t="s">
        <v>3</v>
      </c>
      <c r="S180" s="2"/>
      <c r="T180" s="2" t="s">
        <v>285</v>
      </c>
    </row>
    <row r="181" spans="2:20" x14ac:dyDescent="0.25">
      <c r="B181" s="370"/>
      <c r="C181" s="376"/>
      <c r="D181" s="362" t="s">
        <v>287</v>
      </c>
      <c r="E181" s="29"/>
      <c r="F181" s="30">
        <v>7</v>
      </c>
      <c r="G181" s="29">
        <v>7</v>
      </c>
      <c r="H181" s="29">
        <v>7</v>
      </c>
      <c r="I181" s="29">
        <v>9</v>
      </c>
      <c r="J181" s="29" t="s">
        <v>288</v>
      </c>
      <c r="K181" s="31" t="s">
        <v>3</v>
      </c>
      <c r="L181" s="29"/>
      <c r="M181" s="30">
        <v>7</v>
      </c>
      <c r="N181" s="29">
        <v>7</v>
      </c>
      <c r="O181" s="29">
        <v>7</v>
      </c>
      <c r="P181" s="29">
        <v>9</v>
      </c>
      <c r="Q181" s="29" t="s">
        <v>292</v>
      </c>
      <c r="R181" s="31" t="s">
        <v>3</v>
      </c>
      <c r="S181" s="2"/>
      <c r="T181" s="2"/>
    </row>
    <row r="182" spans="2:20" x14ac:dyDescent="0.25">
      <c r="B182" s="370"/>
      <c r="C182" s="376"/>
      <c r="D182" s="363"/>
      <c r="E182" s="2"/>
      <c r="F182" s="5">
        <v>8</v>
      </c>
      <c r="G182" s="6">
        <v>8</v>
      </c>
      <c r="H182" s="6">
        <v>8</v>
      </c>
      <c r="I182" s="6">
        <v>9</v>
      </c>
      <c r="J182" s="6" t="s">
        <v>289</v>
      </c>
      <c r="K182" s="7" t="s">
        <v>3</v>
      </c>
      <c r="L182" s="2"/>
      <c r="M182" s="3">
        <v>6</v>
      </c>
      <c r="N182" s="2">
        <v>6</v>
      </c>
      <c r="O182" s="2">
        <v>6</v>
      </c>
      <c r="P182" s="2">
        <v>7</v>
      </c>
      <c r="Q182" s="2" t="s">
        <v>293</v>
      </c>
      <c r="R182" s="4" t="s">
        <v>7</v>
      </c>
      <c r="S182" s="2"/>
      <c r="T182" s="2"/>
    </row>
    <row r="183" spans="2:20" x14ac:dyDescent="0.25">
      <c r="B183" s="370"/>
      <c r="C183" s="376"/>
      <c r="D183" s="363"/>
      <c r="E183" s="2"/>
      <c r="F183" s="5">
        <v>11</v>
      </c>
      <c r="G183" s="6">
        <v>11</v>
      </c>
      <c r="H183" s="6">
        <v>11</v>
      </c>
      <c r="I183" s="6">
        <v>11</v>
      </c>
      <c r="J183" s="6" t="s">
        <v>290</v>
      </c>
      <c r="K183" s="7" t="s">
        <v>3</v>
      </c>
      <c r="L183" s="2"/>
      <c r="M183" s="3">
        <v>6</v>
      </c>
      <c r="N183" s="2">
        <v>10</v>
      </c>
      <c r="O183" s="2">
        <v>10</v>
      </c>
      <c r="P183" s="2">
        <v>12</v>
      </c>
      <c r="Q183" s="2" t="s">
        <v>294</v>
      </c>
      <c r="R183" s="4" t="s">
        <v>8</v>
      </c>
      <c r="S183" s="2"/>
      <c r="T183" s="2"/>
    </row>
    <row r="184" spans="2:20" x14ac:dyDescent="0.25">
      <c r="B184" s="370"/>
      <c r="C184" s="376"/>
      <c r="D184" s="364"/>
      <c r="E184" s="13"/>
      <c r="F184" s="33">
        <v>11</v>
      </c>
      <c r="G184" s="34">
        <v>11</v>
      </c>
      <c r="H184" s="34">
        <v>11</v>
      </c>
      <c r="I184" s="34">
        <v>12</v>
      </c>
      <c r="J184" s="34" t="s">
        <v>291</v>
      </c>
      <c r="K184" s="35" t="s">
        <v>3</v>
      </c>
      <c r="L184" s="13"/>
      <c r="M184" s="14">
        <v>7</v>
      </c>
      <c r="N184" s="13">
        <v>8</v>
      </c>
      <c r="O184" s="13">
        <v>8</v>
      </c>
      <c r="P184" s="13">
        <v>8</v>
      </c>
      <c r="Q184" s="13" t="s">
        <v>313</v>
      </c>
      <c r="R184" s="15" t="s">
        <v>8</v>
      </c>
      <c r="S184" s="2"/>
      <c r="T184" s="2"/>
    </row>
    <row r="185" spans="2:20" x14ac:dyDescent="0.25">
      <c r="B185" s="370"/>
      <c r="C185" s="376"/>
      <c r="D185" s="362" t="s">
        <v>295</v>
      </c>
      <c r="E185" s="29"/>
      <c r="F185" s="30">
        <v>6</v>
      </c>
      <c r="G185" s="29">
        <v>6</v>
      </c>
      <c r="H185" s="29">
        <v>6</v>
      </c>
      <c r="I185" s="29">
        <v>7</v>
      </c>
      <c r="J185" s="29" t="s">
        <v>296</v>
      </c>
      <c r="K185" s="31" t="s">
        <v>3</v>
      </c>
      <c r="L185" s="29"/>
      <c r="M185" s="30">
        <v>5</v>
      </c>
      <c r="N185" s="29">
        <v>5</v>
      </c>
      <c r="O185" s="29">
        <v>5</v>
      </c>
      <c r="P185" s="29">
        <v>6</v>
      </c>
      <c r="Q185" s="29" t="s">
        <v>298</v>
      </c>
      <c r="R185" s="31" t="s">
        <v>3</v>
      </c>
      <c r="S185" s="2"/>
      <c r="T185" s="2"/>
    </row>
    <row r="186" spans="2:20" x14ac:dyDescent="0.25">
      <c r="B186" s="370"/>
      <c r="C186" s="376"/>
      <c r="D186" s="364"/>
      <c r="E186" s="13"/>
      <c r="F186" s="33">
        <v>8</v>
      </c>
      <c r="G186" s="34">
        <v>8</v>
      </c>
      <c r="H186" s="34">
        <v>8</v>
      </c>
      <c r="I186" s="34">
        <v>9</v>
      </c>
      <c r="J186" s="34" t="s">
        <v>297</v>
      </c>
      <c r="K186" s="35" t="s">
        <v>3</v>
      </c>
      <c r="L186" s="13"/>
      <c r="M186" s="48">
        <v>4</v>
      </c>
      <c r="N186" s="49">
        <v>4</v>
      </c>
      <c r="O186" s="13">
        <v>6</v>
      </c>
      <c r="P186" s="13">
        <v>7</v>
      </c>
      <c r="Q186" s="13" t="s">
        <v>299</v>
      </c>
      <c r="R186" s="15" t="s">
        <v>3</v>
      </c>
      <c r="S186" s="2"/>
      <c r="T186" s="91" t="s">
        <v>300</v>
      </c>
    </row>
    <row r="187" spans="2:20" x14ac:dyDescent="0.25">
      <c r="B187" s="370"/>
      <c r="C187" s="376"/>
      <c r="D187" s="362" t="s">
        <v>301</v>
      </c>
      <c r="E187" s="29"/>
      <c r="F187" s="30">
        <v>7</v>
      </c>
      <c r="G187" s="29">
        <v>7</v>
      </c>
      <c r="H187" s="29">
        <v>7</v>
      </c>
      <c r="I187" s="29">
        <v>9</v>
      </c>
      <c r="J187" s="29" t="s">
        <v>302</v>
      </c>
      <c r="K187" s="31" t="s">
        <v>3</v>
      </c>
      <c r="L187" s="29"/>
      <c r="M187" s="30">
        <v>7</v>
      </c>
      <c r="N187" s="29">
        <v>7</v>
      </c>
      <c r="O187" s="29">
        <v>7</v>
      </c>
      <c r="P187" s="29">
        <v>9</v>
      </c>
      <c r="Q187" s="29" t="s">
        <v>302</v>
      </c>
      <c r="R187" s="31" t="s">
        <v>3</v>
      </c>
      <c r="S187" s="2"/>
      <c r="T187" s="2"/>
    </row>
    <row r="188" spans="2:20" x14ac:dyDescent="0.25">
      <c r="B188" s="370"/>
      <c r="C188" s="376"/>
      <c r="D188" s="363"/>
      <c r="E188" s="2"/>
      <c r="F188" s="5">
        <v>8</v>
      </c>
      <c r="G188" s="6">
        <v>8</v>
      </c>
      <c r="H188" s="6">
        <v>8</v>
      </c>
      <c r="I188" s="6">
        <v>9</v>
      </c>
      <c r="J188" s="6" t="s">
        <v>303</v>
      </c>
      <c r="K188" s="7" t="s">
        <v>3</v>
      </c>
      <c r="L188" s="2"/>
      <c r="M188" s="3">
        <v>6</v>
      </c>
      <c r="N188" s="2">
        <v>6</v>
      </c>
      <c r="O188" s="2">
        <v>6</v>
      </c>
      <c r="P188" s="2">
        <v>7</v>
      </c>
      <c r="Q188" s="2" t="s">
        <v>306</v>
      </c>
      <c r="R188" s="4" t="s">
        <v>9</v>
      </c>
      <c r="S188" s="2"/>
      <c r="T188" s="2"/>
    </row>
    <row r="189" spans="2:20" x14ac:dyDescent="0.25">
      <c r="B189" s="370"/>
      <c r="C189" s="376"/>
      <c r="D189" s="363"/>
      <c r="E189" s="2"/>
      <c r="F189" s="5">
        <v>11</v>
      </c>
      <c r="G189" s="6">
        <v>11</v>
      </c>
      <c r="H189" s="6">
        <v>11</v>
      </c>
      <c r="I189" s="6">
        <v>11</v>
      </c>
      <c r="J189" s="6" t="s">
        <v>304</v>
      </c>
      <c r="K189" s="7" t="s">
        <v>3</v>
      </c>
      <c r="L189" s="2"/>
      <c r="M189" s="3">
        <v>6</v>
      </c>
      <c r="N189" s="2">
        <v>10</v>
      </c>
      <c r="O189" s="2">
        <v>10</v>
      </c>
      <c r="P189" s="2">
        <v>12</v>
      </c>
      <c r="Q189" s="2" t="s">
        <v>307</v>
      </c>
      <c r="R189" s="4" t="s">
        <v>8</v>
      </c>
      <c r="S189" s="2"/>
      <c r="T189" s="2"/>
    </row>
    <row r="190" spans="2:20" x14ac:dyDescent="0.25">
      <c r="B190" s="370"/>
      <c r="C190" s="376"/>
      <c r="D190" s="364"/>
      <c r="E190" s="13"/>
      <c r="F190" s="33">
        <v>11</v>
      </c>
      <c r="G190" s="34">
        <v>11</v>
      </c>
      <c r="H190" s="34">
        <v>11</v>
      </c>
      <c r="I190" s="34">
        <v>12</v>
      </c>
      <c r="J190" s="34" t="s">
        <v>305</v>
      </c>
      <c r="K190" s="35" t="s">
        <v>3</v>
      </c>
      <c r="L190" s="13"/>
      <c r="M190" s="14">
        <v>7</v>
      </c>
      <c r="N190" s="13">
        <v>8</v>
      </c>
      <c r="O190" s="13">
        <v>8</v>
      </c>
      <c r="P190" s="13">
        <v>8</v>
      </c>
      <c r="Q190" s="13" t="s">
        <v>312</v>
      </c>
      <c r="R190" s="15" t="s">
        <v>8</v>
      </c>
      <c r="S190" s="2"/>
      <c r="T190" s="2"/>
    </row>
    <row r="191" spans="2:20" x14ac:dyDescent="0.25">
      <c r="B191" s="370"/>
      <c r="C191" s="376"/>
      <c r="D191" s="362" t="s">
        <v>314</v>
      </c>
      <c r="E191" s="29"/>
      <c r="F191" s="30">
        <v>6</v>
      </c>
      <c r="G191" s="29">
        <v>6</v>
      </c>
      <c r="H191" s="29">
        <v>6</v>
      </c>
      <c r="I191" s="29">
        <v>10</v>
      </c>
      <c r="J191" s="29" t="s">
        <v>308</v>
      </c>
      <c r="K191" s="31" t="s">
        <v>3</v>
      </c>
      <c r="L191" s="29"/>
      <c r="M191" s="30">
        <v>9</v>
      </c>
      <c r="N191" s="29">
        <v>9</v>
      </c>
      <c r="O191" s="29">
        <v>9</v>
      </c>
      <c r="P191" s="29">
        <v>9</v>
      </c>
      <c r="Q191" s="47" t="s">
        <v>587</v>
      </c>
      <c r="R191" s="31" t="s">
        <v>3</v>
      </c>
      <c r="S191" s="2"/>
      <c r="T191" s="2"/>
    </row>
    <row r="192" spans="2:20" x14ac:dyDescent="0.25">
      <c r="B192" s="370"/>
      <c r="C192" s="376"/>
      <c r="D192" s="363"/>
      <c r="E192" s="2"/>
      <c r="F192" s="3">
        <v>6</v>
      </c>
      <c r="G192" s="2">
        <v>6</v>
      </c>
      <c r="H192" s="2">
        <v>6</v>
      </c>
      <c r="I192" s="2">
        <v>10</v>
      </c>
      <c r="J192" s="2" t="s">
        <v>310</v>
      </c>
      <c r="K192" s="4" t="s">
        <v>512</v>
      </c>
      <c r="L192" s="2"/>
      <c r="M192" s="19">
        <v>6</v>
      </c>
      <c r="N192" s="44">
        <v>6</v>
      </c>
      <c r="O192" s="44">
        <v>6</v>
      </c>
      <c r="P192" s="45">
        <v>10</v>
      </c>
      <c r="Q192" s="2" t="s">
        <v>315</v>
      </c>
      <c r="R192" s="4" t="s">
        <v>3</v>
      </c>
      <c r="S192" s="2"/>
      <c r="T192" s="2"/>
    </row>
    <row r="193" spans="2:20" x14ac:dyDescent="0.25">
      <c r="B193" s="370"/>
      <c r="C193" s="376"/>
      <c r="D193" s="363"/>
      <c r="E193" s="2"/>
      <c r="F193" s="5">
        <v>10</v>
      </c>
      <c r="G193" s="6">
        <v>10</v>
      </c>
      <c r="H193" s="6">
        <v>11</v>
      </c>
      <c r="I193" s="6">
        <v>12</v>
      </c>
      <c r="J193" s="6" t="s">
        <v>309</v>
      </c>
      <c r="K193" s="7" t="s">
        <v>3</v>
      </c>
      <c r="L193" s="2"/>
      <c r="M193" s="3">
        <v>8</v>
      </c>
      <c r="N193" s="2">
        <v>8</v>
      </c>
      <c r="O193" s="2">
        <v>8</v>
      </c>
      <c r="P193" s="2">
        <v>8</v>
      </c>
      <c r="Q193" s="18" t="s">
        <v>588</v>
      </c>
      <c r="R193" s="4" t="s">
        <v>7</v>
      </c>
      <c r="S193" s="2"/>
      <c r="T193" s="2"/>
    </row>
    <row r="194" spans="2:20" x14ac:dyDescent="0.25">
      <c r="B194" s="370"/>
      <c r="C194" s="376"/>
      <c r="D194" s="363"/>
      <c r="E194" s="2"/>
      <c r="F194" s="5">
        <v>10</v>
      </c>
      <c r="G194" s="6">
        <v>10</v>
      </c>
      <c r="H194" s="6">
        <v>11</v>
      </c>
      <c r="I194" s="6">
        <v>12</v>
      </c>
      <c r="J194" s="6" t="s">
        <v>311</v>
      </c>
      <c r="K194" s="7" t="s">
        <v>3</v>
      </c>
      <c r="L194" s="2"/>
      <c r="M194" s="3">
        <v>8</v>
      </c>
      <c r="N194" s="2">
        <v>8</v>
      </c>
      <c r="O194" s="2">
        <v>8</v>
      </c>
      <c r="P194" s="2">
        <v>8</v>
      </c>
      <c r="Q194" s="2" t="s">
        <v>589</v>
      </c>
      <c r="R194" s="4" t="s">
        <v>9</v>
      </c>
      <c r="S194" s="2"/>
      <c r="T194" s="2"/>
    </row>
    <row r="195" spans="2:20" x14ac:dyDescent="0.25">
      <c r="B195" s="370"/>
      <c r="C195" s="376"/>
      <c r="D195" s="362" t="s">
        <v>316</v>
      </c>
      <c r="E195" s="29"/>
      <c r="F195" s="54">
        <v>5</v>
      </c>
      <c r="G195" s="55">
        <v>5</v>
      </c>
      <c r="H195" s="55">
        <v>5</v>
      </c>
      <c r="I195" s="55">
        <v>5</v>
      </c>
      <c r="J195" s="55" t="s">
        <v>317</v>
      </c>
      <c r="K195" s="56" t="s">
        <v>3</v>
      </c>
      <c r="L195" s="29"/>
      <c r="M195" s="30">
        <v>5</v>
      </c>
      <c r="N195" s="29">
        <v>5</v>
      </c>
      <c r="O195" s="29">
        <v>5</v>
      </c>
      <c r="P195" s="29">
        <v>5</v>
      </c>
      <c r="Q195" s="29" t="s">
        <v>320</v>
      </c>
      <c r="R195" s="31" t="s">
        <v>3</v>
      </c>
      <c r="S195" s="2"/>
      <c r="T195" s="2"/>
    </row>
    <row r="196" spans="2:20" x14ac:dyDescent="0.25">
      <c r="B196" s="370"/>
      <c r="C196" s="376"/>
      <c r="D196" s="363"/>
      <c r="E196" s="2"/>
      <c r="F196" s="51">
        <v>5</v>
      </c>
      <c r="G196" s="52">
        <v>5</v>
      </c>
      <c r="H196" s="52">
        <v>5</v>
      </c>
      <c r="I196" s="52">
        <v>5</v>
      </c>
      <c r="J196" s="52" t="s">
        <v>318</v>
      </c>
      <c r="K196" s="53" t="s">
        <v>3</v>
      </c>
      <c r="L196" s="2"/>
      <c r="M196" s="3"/>
      <c r="N196" s="2"/>
      <c r="O196" s="2"/>
      <c r="P196" s="2"/>
      <c r="Q196" s="2"/>
      <c r="R196" s="4"/>
      <c r="S196" s="2"/>
      <c r="T196" s="2"/>
    </row>
    <row r="197" spans="2:20" ht="15.75" thickBot="1" x14ac:dyDescent="0.3">
      <c r="B197" s="370"/>
      <c r="C197" s="377"/>
      <c r="D197" s="365"/>
      <c r="E197" s="9"/>
      <c r="F197" s="36">
        <v>7</v>
      </c>
      <c r="G197" s="37">
        <v>7</v>
      </c>
      <c r="H197" s="37">
        <v>7</v>
      </c>
      <c r="I197" s="37">
        <v>7</v>
      </c>
      <c r="J197" s="37" t="s">
        <v>319</v>
      </c>
      <c r="K197" s="38" t="s">
        <v>3</v>
      </c>
      <c r="L197" s="9"/>
      <c r="M197" s="39"/>
      <c r="N197" s="9"/>
      <c r="O197" s="9"/>
      <c r="P197" s="9"/>
      <c r="Q197" s="9"/>
      <c r="R197" s="40"/>
      <c r="S197" s="2"/>
      <c r="T197" s="2"/>
    </row>
    <row r="198" spans="2:20" ht="15.75" thickTop="1" x14ac:dyDescent="0.25">
      <c r="B198" s="370"/>
      <c r="C198" s="375" t="s">
        <v>545</v>
      </c>
      <c r="D198" s="373" t="s">
        <v>321</v>
      </c>
      <c r="E198" s="23"/>
      <c r="F198" s="57">
        <v>4</v>
      </c>
      <c r="G198" s="58">
        <v>4</v>
      </c>
      <c r="H198" s="58">
        <v>4</v>
      </c>
      <c r="I198" s="58">
        <v>6</v>
      </c>
      <c r="J198" s="58" t="s">
        <v>323</v>
      </c>
      <c r="K198" s="59" t="s">
        <v>3</v>
      </c>
      <c r="L198" s="23"/>
      <c r="M198" s="24">
        <v>4</v>
      </c>
      <c r="N198" s="23">
        <v>4</v>
      </c>
      <c r="O198" s="23">
        <v>4</v>
      </c>
      <c r="P198" s="23">
        <v>6</v>
      </c>
      <c r="Q198" s="23" t="s">
        <v>324</v>
      </c>
      <c r="R198" s="25" t="s">
        <v>3</v>
      </c>
      <c r="S198" s="2"/>
      <c r="T198" s="2"/>
    </row>
    <row r="199" spans="2:20" x14ac:dyDescent="0.25">
      <c r="B199" s="370"/>
      <c r="C199" s="376"/>
      <c r="D199" s="364"/>
      <c r="E199" s="13"/>
      <c r="F199" s="33">
        <v>5</v>
      </c>
      <c r="G199" s="34">
        <v>5</v>
      </c>
      <c r="H199" s="34">
        <v>5</v>
      </c>
      <c r="I199" s="34">
        <v>6</v>
      </c>
      <c r="J199" s="34" t="s">
        <v>322</v>
      </c>
      <c r="K199" s="35" t="s">
        <v>3</v>
      </c>
      <c r="L199" s="13"/>
      <c r="M199" s="14"/>
      <c r="N199" s="13"/>
      <c r="O199" s="13"/>
      <c r="P199" s="13"/>
      <c r="Q199" s="13"/>
      <c r="R199" s="15"/>
      <c r="S199" s="2"/>
      <c r="T199" s="2"/>
    </row>
    <row r="200" spans="2:20" x14ac:dyDescent="0.25">
      <c r="B200" s="370"/>
      <c r="C200" s="376"/>
      <c r="D200" s="362" t="s">
        <v>325</v>
      </c>
      <c r="E200" s="29"/>
      <c r="F200" s="54">
        <v>5</v>
      </c>
      <c r="G200" s="55">
        <v>5</v>
      </c>
      <c r="H200" s="55">
        <v>5</v>
      </c>
      <c r="I200" s="55">
        <v>5</v>
      </c>
      <c r="J200" s="55" t="s">
        <v>326</v>
      </c>
      <c r="K200" s="56" t="s">
        <v>3</v>
      </c>
      <c r="L200" s="29"/>
      <c r="M200" s="30">
        <v>5</v>
      </c>
      <c r="N200" s="29">
        <v>5</v>
      </c>
      <c r="O200" s="29">
        <v>5</v>
      </c>
      <c r="P200" s="29">
        <v>5</v>
      </c>
      <c r="Q200" s="29" t="s">
        <v>330</v>
      </c>
      <c r="R200" s="31" t="s">
        <v>3</v>
      </c>
      <c r="S200" s="2"/>
      <c r="T200" s="2"/>
    </row>
    <row r="201" spans="2:20" x14ac:dyDescent="0.25">
      <c r="B201" s="370"/>
      <c r="C201" s="376"/>
      <c r="D201" s="363"/>
      <c r="E201" s="2"/>
      <c r="F201" s="5">
        <v>7</v>
      </c>
      <c r="G201" s="6">
        <v>7</v>
      </c>
      <c r="H201" s="6">
        <v>7</v>
      </c>
      <c r="I201" s="6">
        <v>7</v>
      </c>
      <c r="J201" s="6" t="s">
        <v>327</v>
      </c>
      <c r="K201" s="7" t="s">
        <v>3</v>
      </c>
      <c r="L201" s="2"/>
      <c r="M201" s="3"/>
      <c r="N201" s="2"/>
      <c r="O201" s="2"/>
      <c r="P201" s="2"/>
      <c r="Q201" s="2"/>
      <c r="R201" s="4"/>
      <c r="S201" s="2"/>
      <c r="T201" s="2"/>
    </row>
    <row r="202" spans="2:20" x14ac:dyDescent="0.25">
      <c r="B202" s="370"/>
      <c r="C202" s="376"/>
      <c r="D202" s="363"/>
      <c r="E202" s="2"/>
      <c r="F202" s="5">
        <v>7</v>
      </c>
      <c r="G202" s="6">
        <v>7</v>
      </c>
      <c r="H202" s="6">
        <v>7</v>
      </c>
      <c r="I202" s="6">
        <v>7</v>
      </c>
      <c r="J202" s="6" t="s">
        <v>328</v>
      </c>
      <c r="K202" s="7" t="s">
        <v>3</v>
      </c>
      <c r="L202" s="2"/>
      <c r="M202" s="3"/>
      <c r="N202" s="2"/>
      <c r="O202" s="2"/>
      <c r="P202" s="2"/>
      <c r="Q202" s="2"/>
      <c r="R202" s="4"/>
      <c r="S202" s="2"/>
      <c r="T202" s="2"/>
    </row>
    <row r="203" spans="2:20" x14ac:dyDescent="0.25">
      <c r="B203" s="370"/>
      <c r="C203" s="376"/>
      <c r="D203" s="364"/>
      <c r="E203" s="13"/>
      <c r="F203" s="33">
        <v>7</v>
      </c>
      <c r="G203" s="34">
        <v>8</v>
      </c>
      <c r="H203" s="34">
        <v>9</v>
      </c>
      <c r="I203" s="34">
        <v>9</v>
      </c>
      <c r="J203" s="34" t="s">
        <v>329</v>
      </c>
      <c r="K203" s="35" t="s">
        <v>3</v>
      </c>
      <c r="L203" s="13"/>
      <c r="M203" s="14"/>
      <c r="N203" s="13"/>
      <c r="O203" s="13"/>
      <c r="P203" s="13"/>
      <c r="Q203" s="13"/>
      <c r="R203" s="15"/>
      <c r="S203" s="2"/>
      <c r="T203" s="2"/>
    </row>
    <row r="204" spans="2:20" x14ac:dyDescent="0.25">
      <c r="B204" s="370"/>
      <c r="C204" s="376"/>
      <c r="D204" s="362" t="s">
        <v>331</v>
      </c>
      <c r="E204" s="29"/>
      <c r="F204" s="54">
        <v>6</v>
      </c>
      <c r="G204" s="55">
        <v>7</v>
      </c>
      <c r="H204" s="55">
        <v>7</v>
      </c>
      <c r="I204" s="55">
        <v>7</v>
      </c>
      <c r="J204" s="55" t="s">
        <v>332</v>
      </c>
      <c r="K204" s="56" t="s">
        <v>3</v>
      </c>
      <c r="L204" s="29"/>
      <c r="M204" s="30">
        <v>6</v>
      </c>
      <c r="N204" s="29">
        <v>6</v>
      </c>
      <c r="O204" s="29">
        <v>7</v>
      </c>
      <c r="P204" s="29">
        <v>7</v>
      </c>
      <c r="Q204" s="29" t="s">
        <v>334</v>
      </c>
      <c r="R204" s="31" t="s">
        <v>3</v>
      </c>
      <c r="S204" s="2"/>
      <c r="T204" s="2"/>
    </row>
    <row r="205" spans="2:20" x14ac:dyDescent="0.25">
      <c r="B205" s="370"/>
      <c r="C205" s="376"/>
      <c r="D205" s="363"/>
      <c r="E205" s="2"/>
      <c r="F205" s="5">
        <v>8</v>
      </c>
      <c r="G205" s="6">
        <v>8</v>
      </c>
      <c r="H205" s="6">
        <v>8</v>
      </c>
      <c r="I205" s="6">
        <v>11</v>
      </c>
      <c r="J205" s="6" t="s">
        <v>333</v>
      </c>
      <c r="K205" s="7" t="s">
        <v>3</v>
      </c>
      <c r="L205" s="2"/>
      <c r="M205" s="3">
        <v>6</v>
      </c>
      <c r="N205" s="2">
        <v>6</v>
      </c>
      <c r="O205" s="2">
        <v>6</v>
      </c>
      <c r="P205" s="2">
        <v>9</v>
      </c>
      <c r="Q205" s="2" t="s">
        <v>335</v>
      </c>
      <c r="R205" s="4" t="s">
        <v>8</v>
      </c>
      <c r="S205" s="2"/>
      <c r="T205" s="2"/>
    </row>
    <row r="206" spans="2:20" x14ac:dyDescent="0.25">
      <c r="B206" s="370"/>
      <c r="C206" s="376"/>
      <c r="D206" s="363"/>
      <c r="E206" s="2"/>
      <c r="F206" s="51"/>
      <c r="G206" s="52"/>
      <c r="H206" s="52"/>
      <c r="I206" s="52"/>
      <c r="J206" s="52"/>
      <c r="K206" s="53"/>
      <c r="L206" s="2"/>
      <c r="M206" s="3">
        <v>6</v>
      </c>
      <c r="N206" s="2">
        <v>6</v>
      </c>
      <c r="O206" s="2">
        <v>6</v>
      </c>
      <c r="P206" s="2">
        <v>8</v>
      </c>
      <c r="Q206" s="2" t="s">
        <v>336</v>
      </c>
      <c r="R206" s="4" t="s">
        <v>9</v>
      </c>
      <c r="S206" s="2"/>
      <c r="T206" s="2"/>
    </row>
    <row r="207" spans="2:20" x14ac:dyDescent="0.25">
      <c r="B207" s="370"/>
      <c r="C207" s="376"/>
      <c r="D207" s="364"/>
      <c r="E207" s="13"/>
      <c r="F207" s="60"/>
      <c r="G207" s="61"/>
      <c r="H207" s="61"/>
      <c r="I207" s="61"/>
      <c r="J207" s="61"/>
      <c r="K207" s="62"/>
      <c r="L207" s="13"/>
      <c r="M207" s="14">
        <v>5</v>
      </c>
      <c r="N207" s="13">
        <v>6</v>
      </c>
      <c r="O207" s="13">
        <v>7</v>
      </c>
      <c r="P207" s="13">
        <v>8</v>
      </c>
      <c r="Q207" s="13" t="s">
        <v>337</v>
      </c>
      <c r="R207" s="15" t="s">
        <v>9</v>
      </c>
      <c r="S207" s="2"/>
      <c r="T207" s="2"/>
    </row>
    <row r="208" spans="2:20" x14ac:dyDescent="0.25">
      <c r="B208" s="370"/>
      <c r="C208" s="376"/>
      <c r="D208" s="362" t="s">
        <v>338</v>
      </c>
      <c r="E208" s="29"/>
      <c r="F208" s="54">
        <v>6</v>
      </c>
      <c r="G208" s="55">
        <v>6</v>
      </c>
      <c r="H208" s="55">
        <v>6</v>
      </c>
      <c r="I208" s="55">
        <v>7</v>
      </c>
      <c r="J208" s="55" t="s">
        <v>339</v>
      </c>
      <c r="K208" s="56" t="s">
        <v>3</v>
      </c>
      <c r="L208" s="29"/>
      <c r="M208" s="30">
        <v>6</v>
      </c>
      <c r="N208" s="29">
        <v>6</v>
      </c>
      <c r="O208" s="29">
        <v>6</v>
      </c>
      <c r="P208" s="29">
        <v>6</v>
      </c>
      <c r="Q208" s="29" t="s">
        <v>343</v>
      </c>
      <c r="R208" s="31" t="s">
        <v>3</v>
      </c>
      <c r="S208" s="2"/>
      <c r="T208" s="2"/>
    </row>
    <row r="209" spans="2:20" x14ac:dyDescent="0.25">
      <c r="B209" s="370"/>
      <c r="C209" s="376"/>
      <c r="D209" s="363"/>
      <c r="E209" s="2"/>
      <c r="F209" s="51">
        <v>6</v>
      </c>
      <c r="G209" s="52">
        <v>6</v>
      </c>
      <c r="H209" s="52">
        <v>6</v>
      </c>
      <c r="I209" s="52">
        <v>7</v>
      </c>
      <c r="J209" s="52" t="s">
        <v>340</v>
      </c>
      <c r="K209" s="53" t="s">
        <v>3</v>
      </c>
      <c r="L209" s="2"/>
      <c r="M209" s="3"/>
      <c r="N209" s="2"/>
      <c r="O209" s="2"/>
      <c r="P209" s="2"/>
      <c r="Q209" s="2"/>
      <c r="R209" s="4"/>
      <c r="S209" s="2"/>
      <c r="T209" s="2"/>
    </row>
    <row r="210" spans="2:20" x14ac:dyDescent="0.25">
      <c r="B210" s="370"/>
      <c r="C210" s="376"/>
      <c r="D210" s="363"/>
      <c r="E210" s="2"/>
      <c r="F210" s="5">
        <v>7</v>
      </c>
      <c r="G210" s="6">
        <v>7</v>
      </c>
      <c r="H210" s="6">
        <v>7</v>
      </c>
      <c r="I210" s="6">
        <v>9</v>
      </c>
      <c r="J210" s="6" t="s">
        <v>341</v>
      </c>
      <c r="K210" s="7" t="s">
        <v>3</v>
      </c>
      <c r="L210" s="2"/>
      <c r="M210" s="3"/>
      <c r="N210" s="2"/>
      <c r="O210" s="2"/>
      <c r="P210" s="2"/>
      <c r="Q210" s="2"/>
      <c r="R210" s="4"/>
      <c r="S210" s="2"/>
      <c r="T210" s="2"/>
    </row>
    <row r="211" spans="2:20" x14ac:dyDescent="0.25">
      <c r="B211" s="370"/>
      <c r="C211" s="376"/>
      <c r="D211" s="364"/>
      <c r="E211" s="13"/>
      <c r="F211" s="33">
        <v>7</v>
      </c>
      <c r="G211" s="34">
        <v>7</v>
      </c>
      <c r="H211" s="34">
        <v>7</v>
      </c>
      <c r="I211" s="34">
        <v>9</v>
      </c>
      <c r="J211" s="34" t="s">
        <v>342</v>
      </c>
      <c r="K211" s="35" t="s">
        <v>3</v>
      </c>
      <c r="L211" s="13"/>
      <c r="M211" s="14"/>
      <c r="N211" s="13"/>
      <c r="O211" s="13"/>
      <c r="P211" s="13"/>
      <c r="Q211" s="13"/>
      <c r="R211" s="15"/>
      <c r="S211" s="2"/>
      <c r="T211" s="2"/>
    </row>
    <row r="212" spans="2:20" x14ac:dyDescent="0.25">
      <c r="B212" s="370"/>
      <c r="C212" s="376"/>
      <c r="D212" s="362" t="s">
        <v>344</v>
      </c>
      <c r="E212" s="29"/>
      <c r="F212" s="54">
        <v>6</v>
      </c>
      <c r="G212" s="55">
        <v>6</v>
      </c>
      <c r="H212" s="55">
        <v>7</v>
      </c>
      <c r="I212" s="55">
        <v>7</v>
      </c>
      <c r="J212" s="55" t="s">
        <v>345</v>
      </c>
      <c r="K212" s="56" t="s">
        <v>3</v>
      </c>
      <c r="L212" s="29"/>
      <c r="M212" s="30">
        <v>6</v>
      </c>
      <c r="N212" s="29">
        <v>6</v>
      </c>
      <c r="O212" s="29">
        <v>7</v>
      </c>
      <c r="P212" s="29">
        <v>7</v>
      </c>
      <c r="Q212" s="29" t="s">
        <v>348</v>
      </c>
      <c r="R212" s="31" t="s">
        <v>3</v>
      </c>
      <c r="S212" s="2"/>
      <c r="T212" s="2"/>
    </row>
    <row r="213" spans="2:20" x14ac:dyDescent="0.25">
      <c r="B213" s="370"/>
      <c r="C213" s="376"/>
      <c r="D213" s="363"/>
      <c r="E213" s="2"/>
      <c r="F213" s="51">
        <v>6</v>
      </c>
      <c r="G213" s="52">
        <v>6</v>
      </c>
      <c r="H213" s="52">
        <v>7</v>
      </c>
      <c r="I213" s="52">
        <v>7</v>
      </c>
      <c r="J213" s="52" t="s">
        <v>347</v>
      </c>
      <c r="K213" s="53" t="s">
        <v>3</v>
      </c>
      <c r="L213" s="2"/>
      <c r="M213" s="3">
        <v>6</v>
      </c>
      <c r="N213" s="2">
        <v>6</v>
      </c>
      <c r="O213" s="2">
        <v>6</v>
      </c>
      <c r="P213" s="2">
        <v>9</v>
      </c>
      <c r="Q213" s="2" t="s">
        <v>349</v>
      </c>
      <c r="R213" s="4" t="s">
        <v>9</v>
      </c>
      <c r="S213" s="2"/>
      <c r="T213" s="2"/>
    </row>
    <row r="214" spans="2:20" x14ac:dyDescent="0.25">
      <c r="B214" s="370"/>
      <c r="C214" s="376"/>
      <c r="D214" s="364"/>
      <c r="E214" s="13"/>
      <c r="F214" s="33">
        <v>8</v>
      </c>
      <c r="G214" s="34">
        <v>8</v>
      </c>
      <c r="H214" s="34">
        <v>8</v>
      </c>
      <c r="I214" s="34">
        <v>9</v>
      </c>
      <c r="J214" s="34" t="s">
        <v>346</v>
      </c>
      <c r="K214" s="35" t="s">
        <v>3</v>
      </c>
      <c r="L214" s="13"/>
      <c r="M214" s="14"/>
      <c r="N214" s="13"/>
      <c r="O214" s="13"/>
      <c r="P214" s="13"/>
      <c r="Q214" s="13"/>
      <c r="R214" s="15"/>
      <c r="S214" s="2"/>
      <c r="T214" s="2"/>
    </row>
    <row r="215" spans="2:20" x14ac:dyDescent="0.25">
      <c r="B215" s="370"/>
      <c r="C215" s="376"/>
      <c r="D215" s="362" t="s">
        <v>350</v>
      </c>
      <c r="E215" s="2"/>
      <c r="F215" s="51">
        <v>6</v>
      </c>
      <c r="G215" s="52">
        <v>6</v>
      </c>
      <c r="H215" s="52">
        <v>6</v>
      </c>
      <c r="I215" s="52">
        <v>7</v>
      </c>
      <c r="J215" s="52" t="s">
        <v>352</v>
      </c>
      <c r="K215" s="53" t="s">
        <v>3</v>
      </c>
      <c r="L215" s="2"/>
      <c r="M215" s="3">
        <v>6</v>
      </c>
      <c r="N215" s="2">
        <v>6</v>
      </c>
      <c r="O215" s="2">
        <v>6</v>
      </c>
      <c r="P215" s="2">
        <v>7</v>
      </c>
      <c r="Q215" s="2" t="s">
        <v>353</v>
      </c>
      <c r="R215" s="4" t="s">
        <v>3</v>
      </c>
      <c r="S215" s="2"/>
      <c r="T215" s="2"/>
    </row>
    <row r="216" spans="2:20" ht="15.75" thickBot="1" x14ac:dyDescent="0.3">
      <c r="B216" s="370"/>
      <c r="C216" s="377"/>
      <c r="D216" s="365"/>
      <c r="E216" s="9"/>
      <c r="F216" s="36">
        <v>8</v>
      </c>
      <c r="G216" s="37">
        <v>8</v>
      </c>
      <c r="H216" s="37">
        <v>8</v>
      </c>
      <c r="I216" s="37">
        <v>9</v>
      </c>
      <c r="J216" s="37" t="s">
        <v>351</v>
      </c>
      <c r="K216" s="38" t="s">
        <v>3</v>
      </c>
      <c r="L216" s="9"/>
      <c r="M216" s="39"/>
      <c r="N216" s="9"/>
      <c r="O216" s="9"/>
      <c r="P216" s="9"/>
      <c r="Q216" s="9"/>
      <c r="R216" s="40"/>
      <c r="S216" s="2"/>
      <c r="T216" s="2"/>
    </row>
    <row r="217" spans="2:20" ht="15.75" thickTop="1" x14ac:dyDescent="0.25">
      <c r="B217" s="370"/>
      <c r="C217" s="375" t="s">
        <v>546</v>
      </c>
      <c r="D217" s="373" t="s">
        <v>360</v>
      </c>
      <c r="E217" s="23"/>
      <c r="F217" s="57">
        <v>6</v>
      </c>
      <c r="G217" s="58">
        <v>7</v>
      </c>
      <c r="H217" s="58">
        <v>7</v>
      </c>
      <c r="I217" s="58">
        <v>7</v>
      </c>
      <c r="J217" s="58" t="s">
        <v>354</v>
      </c>
      <c r="K217" s="59" t="s">
        <v>3</v>
      </c>
      <c r="L217" s="23"/>
      <c r="M217" s="24">
        <v>6</v>
      </c>
      <c r="N217" s="23">
        <v>6</v>
      </c>
      <c r="O217" s="23">
        <v>7</v>
      </c>
      <c r="P217" s="23">
        <v>7</v>
      </c>
      <c r="Q217" s="23" t="s">
        <v>362</v>
      </c>
      <c r="R217" s="25" t="s">
        <v>3</v>
      </c>
      <c r="S217" s="2"/>
      <c r="T217" s="2"/>
    </row>
    <row r="218" spans="2:20" x14ac:dyDescent="0.25">
      <c r="B218" s="370"/>
      <c r="C218" s="376"/>
      <c r="D218" s="363"/>
      <c r="E218" s="2"/>
      <c r="F218" s="5">
        <v>8</v>
      </c>
      <c r="G218" s="6">
        <v>8</v>
      </c>
      <c r="H218" s="6">
        <v>8</v>
      </c>
      <c r="I218" s="6">
        <v>11</v>
      </c>
      <c r="J218" s="6" t="s">
        <v>355</v>
      </c>
      <c r="K218" s="7" t="s">
        <v>3</v>
      </c>
      <c r="L218" s="2"/>
      <c r="M218" s="3">
        <v>6</v>
      </c>
      <c r="N218" s="2">
        <v>6</v>
      </c>
      <c r="O218" s="2">
        <v>6</v>
      </c>
      <c r="P218" s="2">
        <v>9</v>
      </c>
      <c r="Q218" s="2" t="s">
        <v>363</v>
      </c>
      <c r="R218" s="4" t="s">
        <v>8</v>
      </c>
      <c r="S218" s="2"/>
      <c r="T218" s="2"/>
    </row>
    <row r="219" spans="2:20" x14ac:dyDescent="0.25">
      <c r="B219" s="370"/>
      <c r="C219" s="376"/>
      <c r="D219" s="363"/>
      <c r="E219" s="2"/>
      <c r="F219" s="51"/>
      <c r="G219" s="52"/>
      <c r="H219" s="52"/>
      <c r="I219" s="52"/>
      <c r="J219" s="52"/>
      <c r="K219" s="53"/>
      <c r="L219" s="2"/>
      <c r="M219" s="3">
        <v>6</v>
      </c>
      <c r="N219" s="2">
        <v>6</v>
      </c>
      <c r="O219" s="2">
        <v>6</v>
      </c>
      <c r="P219" s="2">
        <v>8</v>
      </c>
      <c r="Q219" s="2" t="s">
        <v>364</v>
      </c>
      <c r="R219" s="4" t="s">
        <v>7</v>
      </c>
      <c r="S219" s="2"/>
      <c r="T219" s="2"/>
    </row>
    <row r="220" spans="2:20" x14ac:dyDescent="0.25">
      <c r="B220" s="370"/>
      <c r="C220" s="376"/>
      <c r="D220" s="364"/>
      <c r="E220" s="13"/>
      <c r="F220" s="33"/>
      <c r="G220" s="34"/>
      <c r="H220" s="34"/>
      <c r="I220" s="34"/>
      <c r="J220" s="34"/>
      <c r="K220" s="35"/>
      <c r="L220" s="13"/>
      <c r="M220" s="14">
        <v>5</v>
      </c>
      <c r="N220" s="13">
        <v>6</v>
      </c>
      <c r="O220" s="13">
        <v>7</v>
      </c>
      <c r="P220" s="13">
        <v>8</v>
      </c>
      <c r="Q220" s="13" t="s">
        <v>365</v>
      </c>
      <c r="R220" s="15" t="s">
        <v>7</v>
      </c>
      <c r="S220" s="2"/>
      <c r="T220" s="2"/>
    </row>
    <row r="221" spans="2:20" x14ac:dyDescent="0.25">
      <c r="B221" s="370"/>
      <c r="C221" s="376"/>
      <c r="D221" s="362" t="s">
        <v>361</v>
      </c>
      <c r="E221" s="29"/>
      <c r="F221" s="54">
        <v>6</v>
      </c>
      <c r="G221" s="55">
        <v>6</v>
      </c>
      <c r="H221" s="55">
        <v>6</v>
      </c>
      <c r="I221" s="55">
        <v>7</v>
      </c>
      <c r="J221" s="55" t="s">
        <v>356</v>
      </c>
      <c r="K221" s="56" t="s">
        <v>3</v>
      </c>
      <c r="L221" s="29"/>
      <c r="M221" s="30">
        <v>6</v>
      </c>
      <c r="N221" s="29">
        <v>6</v>
      </c>
      <c r="O221" s="29">
        <v>6</v>
      </c>
      <c r="P221" s="29">
        <v>6</v>
      </c>
      <c r="Q221" s="29" t="s">
        <v>366</v>
      </c>
      <c r="R221" s="31" t="s">
        <v>3</v>
      </c>
      <c r="S221" s="2"/>
      <c r="T221" s="2"/>
    </row>
    <row r="222" spans="2:20" x14ac:dyDescent="0.25">
      <c r="B222" s="370"/>
      <c r="C222" s="376"/>
      <c r="D222" s="363"/>
      <c r="E222" s="2"/>
      <c r="F222" s="51">
        <v>6</v>
      </c>
      <c r="G222" s="52">
        <v>6</v>
      </c>
      <c r="H222" s="52">
        <v>6</v>
      </c>
      <c r="I222" s="52">
        <v>7</v>
      </c>
      <c r="J222" s="52" t="s">
        <v>357</v>
      </c>
      <c r="K222" s="53" t="s">
        <v>3</v>
      </c>
      <c r="L222" s="2"/>
      <c r="M222" s="3"/>
      <c r="N222" s="2"/>
      <c r="O222" s="2"/>
      <c r="P222" s="2"/>
      <c r="Q222" s="2"/>
      <c r="R222" s="4"/>
      <c r="S222" s="2"/>
      <c r="T222" s="2"/>
    </row>
    <row r="223" spans="2:20" x14ac:dyDescent="0.25">
      <c r="B223" s="370"/>
      <c r="C223" s="376"/>
      <c r="D223" s="364"/>
      <c r="E223" s="13"/>
      <c r="F223" s="33">
        <v>7</v>
      </c>
      <c r="G223" s="34">
        <v>7</v>
      </c>
      <c r="H223" s="34">
        <v>7</v>
      </c>
      <c r="I223" s="34">
        <v>9</v>
      </c>
      <c r="J223" s="34" t="s">
        <v>358</v>
      </c>
      <c r="K223" s="35" t="s">
        <v>3</v>
      </c>
      <c r="L223" s="13"/>
      <c r="M223" s="14"/>
      <c r="N223" s="13"/>
      <c r="O223" s="13"/>
      <c r="P223" s="13"/>
      <c r="Q223" s="13"/>
      <c r="R223" s="15"/>
      <c r="S223" s="2"/>
      <c r="T223" s="2"/>
    </row>
    <row r="224" spans="2:20" x14ac:dyDescent="0.25">
      <c r="B224" s="370"/>
      <c r="C224" s="376"/>
      <c r="D224" s="43" t="s">
        <v>367</v>
      </c>
      <c r="E224" s="26"/>
      <c r="F224" s="63">
        <v>5</v>
      </c>
      <c r="G224" s="64">
        <v>5</v>
      </c>
      <c r="H224" s="64">
        <v>5</v>
      </c>
      <c r="I224" s="64">
        <v>6</v>
      </c>
      <c r="J224" s="64" t="s">
        <v>359</v>
      </c>
      <c r="K224" s="65" t="s">
        <v>3</v>
      </c>
      <c r="L224" s="26"/>
      <c r="M224" s="27">
        <v>4</v>
      </c>
      <c r="N224" s="26">
        <v>4</v>
      </c>
      <c r="O224" s="26">
        <v>4</v>
      </c>
      <c r="P224" s="26">
        <v>6</v>
      </c>
      <c r="Q224" s="26" t="s">
        <v>368</v>
      </c>
      <c r="R224" s="28" t="s">
        <v>3</v>
      </c>
      <c r="S224" s="2"/>
      <c r="T224" s="91" t="s">
        <v>570</v>
      </c>
    </row>
    <row r="225" spans="2:20" x14ac:dyDescent="0.25">
      <c r="B225" s="370"/>
      <c r="C225" s="376"/>
      <c r="D225" s="362" t="s">
        <v>369</v>
      </c>
      <c r="E225" s="29"/>
      <c r="F225" s="54">
        <v>5</v>
      </c>
      <c r="G225" s="55">
        <v>5</v>
      </c>
      <c r="H225" s="55">
        <v>5</v>
      </c>
      <c r="I225" s="55">
        <v>5</v>
      </c>
      <c r="J225" s="55" t="s">
        <v>370</v>
      </c>
      <c r="K225" s="56" t="s">
        <v>3</v>
      </c>
      <c r="L225" s="29"/>
      <c r="M225" s="30">
        <v>5</v>
      </c>
      <c r="N225" s="29">
        <v>5</v>
      </c>
      <c r="O225" s="29">
        <v>5</v>
      </c>
      <c r="P225" s="29">
        <v>5</v>
      </c>
      <c r="Q225" s="29" t="s">
        <v>374</v>
      </c>
      <c r="R225" s="31" t="s">
        <v>3</v>
      </c>
      <c r="S225" s="2"/>
      <c r="T225" s="91" t="s">
        <v>555</v>
      </c>
    </row>
    <row r="226" spans="2:20" x14ac:dyDescent="0.25">
      <c r="B226" s="370"/>
      <c r="C226" s="376"/>
      <c r="D226" s="363"/>
      <c r="E226" s="2"/>
      <c r="F226" s="5">
        <v>7</v>
      </c>
      <c r="G226" s="6">
        <v>7</v>
      </c>
      <c r="H226" s="6">
        <v>7</v>
      </c>
      <c r="I226" s="6">
        <v>7</v>
      </c>
      <c r="J226" s="6" t="s">
        <v>371</v>
      </c>
      <c r="K226" s="7" t="s">
        <v>3</v>
      </c>
      <c r="L226" s="2"/>
      <c r="M226" s="3"/>
      <c r="N226" s="2"/>
      <c r="O226" s="2"/>
      <c r="P226" s="2"/>
      <c r="Q226" s="2"/>
      <c r="R226" s="4"/>
      <c r="S226" s="2"/>
      <c r="T226" s="2"/>
    </row>
    <row r="227" spans="2:20" x14ac:dyDescent="0.25">
      <c r="B227" s="370"/>
      <c r="C227" s="376"/>
      <c r="D227" s="363"/>
      <c r="E227" s="2"/>
      <c r="F227" s="5">
        <v>7</v>
      </c>
      <c r="G227" s="6">
        <v>7</v>
      </c>
      <c r="H227" s="6">
        <v>7</v>
      </c>
      <c r="I227" s="6">
        <v>7</v>
      </c>
      <c r="J227" s="6" t="s">
        <v>372</v>
      </c>
      <c r="K227" s="7" t="s">
        <v>3</v>
      </c>
      <c r="L227" s="2"/>
      <c r="M227" s="3"/>
      <c r="N227" s="2"/>
      <c r="O227" s="2"/>
      <c r="P227" s="2"/>
      <c r="Q227" s="2"/>
      <c r="R227" s="4"/>
      <c r="S227" s="2"/>
      <c r="T227" s="2"/>
    </row>
    <row r="228" spans="2:20" x14ac:dyDescent="0.25">
      <c r="B228" s="370"/>
      <c r="C228" s="376"/>
      <c r="D228" s="364"/>
      <c r="E228" s="13"/>
      <c r="F228" s="33">
        <v>7</v>
      </c>
      <c r="G228" s="34">
        <v>8</v>
      </c>
      <c r="H228" s="34">
        <v>9</v>
      </c>
      <c r="I228" s="34">
        <v>9</v>
      </c>
      <c r="J228" s="34" t="s">
        <v>373</v>
      </c>
      <c r="K228" s="35" t="s">
        <v>3</v>
      </c>
      <c r="L228" s="13"/>
      <c r="M228" s="14"/>
      <c r="N228" s="13"/>
      <c r="O228" s="13"/>
      <c r="P228" s="13"/>
      <c r="Q228" s="13"/>
      <c r="R228" s="15"/>
      <c r="S228" s="2"/>
      <c r="T228" s="2"/>
    </row>
    <row r="229" spans="2:20" x14ac:dyDescent="0.25">
      <c r="B229" s="370"/>
      <c r="C229" s="376"/>
      <c r="D229" s="362" t="s">
        <v>375</v>
      </c>
      <c r="E229" s="29"/>
      <c r="F229" s="54">
        <v>6</v>
      </c>
      <c r="G229" s="55">
        <v>6</v>
      </c>
      <c r="H229" s="55">
        <v>7</v>
      </c>
      <c r="I229" s="55">
        <v>7</v>
      </c>
      <c r="J229" s="55" t="s">
        <v>377</v>
      </c>
      <c r="K229" s="56" t="s">
        <v>3</v>
      </c>
      <c r="L229" s="29"/>
      <c r="M229" s="30">
        <v>6</v>
      </c>
      <c r="N229" s="29">
        <v>6</v>
      </c>
      <c r="O229" s="29">
        <v>7</v>
      </c>
      <c r="P229" s="29">
        <v>7</v>
      </c>
      <c r="Q229" s="29" t="s">
        <v>380</v>
      </c>
      <c r="R229" s="31" t="s">
        <v>3</v>
      </c>
      <c r="S229" s="2"/>
      <c r="T229" s="2"/>
    </row>
    <row r="230" spans="2:20" x14ac:dyDescent="0.25">
      <c r="B230" s="370"/>
      <c r="C230" s="376"/>
      <c r="D230" s="363"/>
      <c r="E230" s="2"/>
      <c r="F230" s="51">
        <v>6</v>
      </c>
      <c r="G230" s="52">
        <v>6</v>
      </c>
      <c r="H230" s="52">
        <v>7</v>
      </c>
      <c r="I230" s="52">
        <v>7</v>
      </c>
      <c r="J230" s="52" t="s">
        <v>378</v>
      </c>
      <c r="K230" s="53" t="s">
        <v>3</v>
      </c>
      <c r="L230" s="2"/>
      <c r="M230" s="3">
        <v>6</v>
      </c>
      <c r="N230" s="2">
        <v>6</v>
      </c>
      <c r="O230" s="2">
        <v>6</v>
      </c>
      <c r="P230" s="2">
        <v>9</v>
      </c>
      <c r="Q230" s="2" t="s">
        <v>381</v>
      </c>
      <c r="R230" s="4" t="s">
        <v>7</v>
      </c>
      <c r="S230" s="2"/>
      <c r="T230" s="2"/>
    </row>
    <row r="231" spans="2:20" x14ac:dyDescent="0.25">
      <c r="B231" s="370"/>
      <c r="C231" s="376"/>
      <c r="D231" s="364"/>
      <c r="E231" s="13"/>
      <c r="F231" s="33">
        <v>8</v>
      </c>
      <c r="G231" s="34">
        <v>8</v>
      </c>
      <c r="H231" s="34">
        <v>8</v>
      </c>
      <c r="I231" s="34">
        <v>9</v>
      </c>
      <c r="J231" s="34" t="s">
        <v>379</v>
      </c>
      <c r="K231" s="35" t="s">
        <v>3</v>
      </c>
      <c r="L231" s="13"/>
      <c r="M231" s="14"/>
      <c r="N231" s="13"/>
      <c r="O231" s="13"/>
      <c r="P231" s="13"/>
      <c r="Q231" s="13"/>
      <c r="R231" s="15"/>
      <c r="S231" s="2"/>
      <c r="T231" s="2"/>
    </row>
    <row r="232" spans="2:20" x14ac:dyDescent="0.25">
      <c r="B232" s="370"/>
      <c r="C232" s="376"/>
      <c r="D232" s="363" t="s">
        <v>376</v>
      </c>
      <c r="E232" s="2"/>
      <c r="F232" s="51">
        <v>6</v>
      </c>
      <c r="G232" s="52">
        <v>6</v>
      </c>
      <c r="H232" s="52">
        <v>6</v>
      </c>
      <c r="I232" s="52">
        <v>7</v>
      </c>
      <c r="J232" s="52" t="s">
        <v>382</v>
      </c>
      <c r="K232" s="53" t="s">
        <v>3</v>
      </c>
      <c r="L232" s="2"/>
      <c r="M232" s="3">
        <v>6</v>
      </c>
      <c r="N232" s="2">
        <v>6</v>
      </c>
      <c r="O232" s="2">
        <v>6</v>
      </c>
      <c r="P232" s="2">
        <v>7</v>
      </c>
      <c r="Q232" s="2" t="s">
        <v>384</v>
      </c>
      <c r="R232" s="4" t="s">
        <v>3</v>
      </c>
      <c r="S232" s="2"/>
      <c r="T232" s="2"/>
    </row>
    <row r="233" spans="2:20" ht="15.75" thickBot="1" x14ac:dyDescent="0.3">
      <c r="B233" s="370"/>
      <c r="C233" s="377"/>
      <c r="D233" s="365"/>
      <c r="E233" s="9"/>
      <c r="F233" s="36">
        <v>8</v>
      </c>
      <c r="G233" s="37">
        <v>8</v>
      </c>
      <c r="H233" s="37">
        <v>8</v>
      </c>
      <c r="I233" s="37">
        <v>9</v>
      </c>
      <c r="J233" s="37" t="s">
        <v>383</v>
      </c>
      <c r="K233" s="38" t="s">
        <v>3</v>
      </c>
      <c r="L233" s="9"/>
      <c r="M233" s="39"/>
      <c r="N233" s="9"/>
      <c r="O233" s="9"/>
      <c r="P233" s="9"/>
      <c r="Q233" s="9"/>
      <c r="R233" s="40"/>
      <c r="S233" s="2"/>
      <c r="T233" s="2"/>
    </row>
    <row r="234" spans="2:20" ht="15.75" thickTop="1" x14ac:dyDescent="0.25">
      <c r="B234" s="369" t="s">
        <v>557</v>
      </c>
      <c r="C234" s="375" t="s">
        <v>547</v>
      </c>
      <c r="D234" s="42" t="s">
        <v>385</v>
      </c>
      <c r="E234" s="20"/>
      <c r="F234" s="66">
        <v>6</v>
      </c>
      <c r="G234" s="67">
        <v>7</v>
      </c>
      <c r="H234" s="67">
        <v>7</v>
      </c>
      <c r="I234" s="67">
        <v>7</v>
      </c>
      <c r="J234" s="67" t="s">
        <v>386</v>
      </c>
      <c r="K234" s="68" t="s">
        <v>3</v>
      </c>
      <c r="L234" s="20"/>
      <c r="M234" s="21">
        <v>6</v>
      </c>
      <c r="N234" s="20">
        <v>6</v>
      </c>
      <c r="O234" s="20">
        <v>7</v>
      </c>
      <c r="P234" s="20">
        <v>7</v>
      </c>
      <c r="Q234" s="20" t="s">
        <v>387</v>
      </c>
      <c r="R234" s="22" t="s">
        <v>3</v>
      </c>
      <c r="S234" s="2"/>
      <c r="T234" s="2"/>
    </row>
    <row r="235" spans="2:20" x14ac:dyDescent="0.25">
      <c r="B235" s="370"/>
      <c r="C235" s="376"/>
      <c r="D235" s="362" t="s">
        <v>388</v>
      </c>
      <c r="E235" s="29"/>
      <c r="F235" s="54">
        <v>7</v>
      </c>
      <c r="G235" s="55">
        <v>7</v>
      </c>
      <c r="H235" s="55">
        <v>7</v>
      </c>
      <c r="I235" s="55">
        <v>8</v>
      </c>
      <c r="J235" s="55" t="s">
        <v>389</v>
      </c>
      <c r="K235" s="56" t="s">
        <v>3</v>
      </c>
      <c r="L235" s="29"/>
      <c r="M235" s="30">
        <v>7</v>
      </c>
      <c r="N235" s="29">
        <v>7</v>
      </c>
      <c r="O235" s="29">
        <v>7</v>
      </c>
      <c r="P235" s="29">
        <v>7</v>
      </c>
      <c r="Q235" s="29" t="s">
        <v>391</v>
      </c>
      <c r="R235" s="31" t="s">
        <v>3</v>
      </c>
      <c r="S235" s="2"/>
      <c r="T235" s="2"/>
    </row>
    <row r="236" spans="2:20" x14ac:dyDescent="0.25">
      <c r="B236" s="370"/>
      <c r="C236" s="376"/>
      <c r="D236" s="363"/>
      <c r="E236" s="2"/>
      <c r="F236" s="5">
        <v>8</v>
      </c>
      <c r="G236" s="6">
        <v>8</v>
      </c>
      <c r="H236" s="6">
        <v>8</v>
      </c>
      <c r="I236" s="6">
        <v>10</v>
      </c>
      <c r="J236" s="6" t="s">
        <v>390</v>
      </c>
      <c r="K236" s="7" t="s">
        <v>3</v>
      </c>
      <c r="L236" s="2"/>
      <c r="M236" s="3">
        <v>6</v>
      </c>
      <c r="N236" s="2">
        <v>8</v>
      </c>
      <c r="O236" s="2">
        <v>8</v>
      </c>
      <c r="P236" s="2">
        <v>10</v>
      </c>
      <c r="Q236" s="2" t="s">
        <v>392</v>
      </c>
      <c r="R236" s="4" t="s">
        <v>8</v>
      </c>
      <c r="S236" s="2"/>
      <c r="T236" s="2"/>
    </row>
    <row r="237" spans="2:20" x14ac:dyDescent="0.25">
      <c r="B237" s="370"/>
      <c r="C237" s="376"/>
      <c r="D237" s="364"/>
      <c r="E237" s="13"/>
      <c r="F237" s="60"/>
      <c r="G237" s="61"/>
      <c r="H237" s="61"/>
      <c r="I237" s="61"/>
      <c r="J237" s="61"/>
      <c r="K237" s="62"/>
      <c r="L237" s="13"/>
      <c r="M237" s="14">
        <v>5</v>
      </c>
      <c r="N237" s="13">
        <v>9</v>
      </c>
      <c r="O237" s="13">
        <v>9</v>
      </c>
      <c r="P237" s="13">
        <v>13</v>
      </c>
      <c r="Q237" s="13" t="s">
        <v>393</v>
      </c>
      <c r="R237" s="15" t="s">
        <v>20</v>
      </c>
      <c r="S237" s="2"/>
      <c r="T237" s="2"/>
    </row>
    <row r="238" spans="2:20" x14ac:dyDescent="0.25">
      <c r="B238" s="370"/>
      <c r="C238" s="376"/>
      <c r="D238" s="362" t="s">
        <v>394</v>
      </c>
      <c r="E238" s="29"/>
      <c r="F238" s="54">
        <v>7</v>
      </c>
      <c r="G238" s="55">
        <v>7</v>
      </c>
      <c r="H238" s="55">
        <v>7</v>
      </c>
      <c r="I238" s="55">
        <v>8</v>
      </c>
      <c r="J238" s="55" t="s">
        <v>395</v>
      </c>
      <c r="K238" s="56" t="s">
        <v>3</v>
      </c>
      <c r="L238" s="29"/>
      <c r="M238" s="30">
        <v>7</v>
      </c>
      <c r="N238" s="29">
        <v>7</v>
      </c>
      <c r="O238" s="29">
        <v>7</v>
      </c>
      <c r="P238" s="29">
        <v>8</v>
      </c>
      <c r="Q238" s="29" t="s">
        <v>397</v>
      </c>
      <c r="R238" s="31" t="s">
        <v>3</v>
      </c>
      <c r="S238" s="2"/>
      <c r="T238" s="2"/>
    </row>
    <row r="239" spans="2:20" x14ac:dyDescent="0.25">
      <c r="B239" s="370"/>
      <c r="C239" s="376"/>
      <c r="D239" s="363"/>
      <c r="E239" s="2"/>
      <c r="F239" s="5">
        <v>8</v>
      </c>
      <c r="G239" s="6">
        <v>8</v>
      </c>
      <c r="H239" s="6">
        <v>8</v>
      </c>
      <c r="I239" s="6">
        <v>9</v>
      </c>
      <c r="J239" s="6" t="s">
        <v>396</v>
      </c>
      <c r="K239" s="7" t="s">
        <v>3</v>
      </c>
      <c r="L239" s="2"/>
      <c r="M239" s="3">
        <v>6</v>
      </c>
      <c r="N239" s="2">
        <v>8</v>
      </c>
      <c r="O239" s="2">
        <v>8</v>
      </c>
      <c r="P239" s="2">
        <v>8</v>
      </c>
      <c r="Q239" s="2" t="s">
        <v>398</v>
      </c>
      <c r="R239" s="4" t="s">
        <v>8</v>
      </c>
      <c r="S239" s="2"/>
      <c r="T239" s="2"/>
    </row>
    <row r="240" spans="2:20" x14ac:dyDescent="0.25">
      <c r="B240" s="370"/>
      <c r="C240" s="376"/>
      <c r="D240" s="363"/>
      <c r="E240" s="2"/>
      <c r="F240" s="51"/>
      <c r="G240" s="52"/>
      <c r="H240" s="52"/>
      <c r="I240" s="52"/>
      <c r="J240" s="52"/>
      <c r="K240" s="53"/>
      <c r="L240" s="2"/>
      <c r="M240" s="3">
        <v>6</v>
      </c>
      <c r="N240" s="2">
        <v>10</v>
      </c>
      <c r="O240" s="2">
        <v>10</v>
      </c>
      <c r="P240" s="2">
        <v>15</v>
      </c>
      <c r="Q240" s="2" t="s">
        <v>399</v>
      </c>
      <c r="R240" s="4" t="s">
        <v>7</v>
      </c>
      <c r="S240" s="2"/>
      <c r="T240" s="2"/>
    </row>
    <row r="241" spans="2:20" x14ac:dyDescent="0.25">
      <c r="B241" s="370"/>
      <c r="C241" s="376"/>
      <c r="D241" s="364"/>
      <c r="E241" s="13"/>
      <c r="F241" s="60"/>
      <c r="G241" s="61"/>
      <c r="H241" s="61"/>
      <c r="I241" s="61"/>
      <c r="J241" s="61"/>
      <c r="K241" s="62"/>
      <c r="L241" s="13"/>
      <c r="M241" s="14">
        <v>6</v>
      </c>
      <c r="N241" s="13">
        <v>7</v>
      </c>
      <c r="O241" s="13">
        <v>9</v>
      </c>
      <c r="P241" s="13">
        <v>14</v>
      </c>
      <c r="Q241" s="13" t="s">
        <v>400</v>
      </c>
      <c r="R241" s="15" t="s">
        <v>20</v>
      </c>
      <c r="S241" s="2"/>
      <c r="T241" s="2"/>
    </row>
    <row r="242" spans="2:20" x14ac:dyDescent="0.25">
      <c r="B242" s="370"/>
      <c r="C242" s="376"/>
      <c r="D242" s="362" t="s">
        <v>401</v>
      </c>
      <c r="E242" s="29"/>
      <c r="F242" s="54">
        <v>6</v>
      </c>
      <c r="G242" s="55">
        <v>6</v>
      </c>
      <c r="H242" s="55">
        <v>6</v>
      </c>
      <c r="I242" s="55">
        <v>8</v>
      </c>
      <c r="J242" s="55" t="s">
        <v>402</v>
      </c>
      <c r="K242" s="56" t="s">
        <v>3</v>
      </c>
      <c r="L242" s="29"/>
      <c r="M242" s="30">
        <v>6</v>
      </c>
      <c r="N242" s="29">
        <v>6</v>
      </c>
      <c r="O242" s="29">
        <v>6</v>
      </c>
      <c r="P242" s="29">
        <v>8</v>
      </c>
      <c r="Q242" s="29" t="s">
        <v>404</v>
      </c>
      <c r="R242" s="31" t="s">
        <v>3</v>
      </c>
      <c r="S242" s="2"/>
      <c r="T242" s="2"/>
    </row>
    <row r="243" spans="2:20" x14ac:dyDescent="0.25">
      <c r="B243" s="370"/>
      <c r="C243" s="376"/>
      <c r="D243" s="364"/>
      <c r="E243" s="13"/>
      <c r="F243" s="33">
        <v>8</v>
      </c>
      <c r="G243" s="34">
        <v>8</v>
      </c>
      <c r="H243" s="34">
        <v>8</v>
      </c>
      <c r="I243" s="34">
        <v>9</v>
      </c>
      <c r="J243" s="34" t="s">
        <v>403</v>
      </c>
      <c r="K243" s="35" t="s">
        <v>3</v>
      </c>
      <c r="L243" s="13"/>
      <c r="M243" s="14"/>
      <c r="N243" s="13"/>
      <c r="O243" s="13"/>
      <c r="P243" s="13"/>
      <c r="Q243" s="13"/>
      <c r="R243" s="15"/>
      <c r="S243" s="2"/>
      <c r="T243" s="2"/>
    </row>
    <row r="244" spans="2:20" x14ac:dyDescent="0.25">
      <c r="B244" s="370"/>
      <c r="C244" s="376"/>
      <c r="D244" s="362" t="s">
        <v>405</v>
      </c>
      <c r="E244" s="29"/>
      <c r="F244" s="54">
        <v>3</v>
      </c>
      <c r="G244" s="55">
        <v>3</v>
      </c>
      <c r="H244" s="55">
        <v>5</v>
      </c>
      <c r="I244" s="55">
        <v>5</v>
      </c>
      <c r="J244" s="55" t="s">
        <v>407</v>
      </c>
      <c r="K244" s="56" t="s">
        <v>3</v>
      </c>
      <c r="L244" s="29"/>
      <c r="M244" s="30">
        <v>3</v>
      </c>
      <c r="N244" s="29">
        <v>3</v>
      </c>
      <c r="O244" s="29">
        <v>5</v>
      </c>
      <c r="P244" s="29">
        <v>5</v>
      </c>
      <c r="Q244" s="29" t="s">
        <v>410</v>
      </c>
      <c r="R244" s="31" t="s">
        <v>3</v>
      </c>
      <c r="S244" s="2"/>
      <c r="T244" s="91" t="s">
        <v>411</v>
      </c>
    </row>
    <row r="245" spans="2:20" x14ac:dyDescent="0.25">
      <c r="B245" s="370"/>
      <c r="C245" s="376"/>
      <c r="D245" s="363"/>
      <c r="E245" s="2"/>
      <c r="F245" s="5">
        <v>7</v>
      </c>
      <c r="G245" s="6">
        <v>7</v>
      </c>
      <c r="H245" s="6">
        <v>7</v>
      </c>
      <c r="I245" s="6">
        <v>7</v>
      </c>
      <c r="J245" s="6" t="s">
        <v>408</v>
      </c>
      <c r="K245" s="7" t="s">
        <v>3</v>
      </c>
      <c r="L245" s="2"/>
      <c r="M245" s="3"/>
      <c r="N245" s="2"/>
      <c r="O245" s="2"/>
      <c r="P245" s="2"/>
      <c r="Q245" s="2"/>
      <c r="R245" s="4"/>
      <c r="S245" s="2"/>
      <c r="T245" s="2"/>
    </row>
    <row r="246" spans="2:20" x14ac:dyDescent="0.25">
      <c r="B246" s="370"/>
      <c r="C246" s="376"/>
      <c r="D246" s="364"/>
      <c r="E246" s="13"/>
      <c r="F246" s="33">
        <v>7</v>
      </c>
      <c r="G246" s="34">
        <v>7</v>
      </c>
      <c r="H246" s="34">
        <v>7</v>
      </c>
      <c r="I246" s="34">
        <v>8</v>
      </c>
      <c r="J246" s="34" t="s">
        <v>409</v>
      </c>
      <c r="K246" s="35" t="s">
        <v>3</v>
      </c>
      <c r="L246" s="13"/>
      <c r="M246" s="14"/>
      <c r="N246" s="13"/>
      <c r="O246" s="13"/>
      <c r="P246" s="13"/>
      <c r="Q246" s="13"/>
      <c r="R246" s="15"/>
      <c r="S246" s="2"/>
      <c r="T246" s="2"/>
    </row>
    <row r="247" spans="2:20" x14ac:dyDescent="0.25">
      <c r="B247" s="370"/>
      <c r="C247" s="376"/>
      <c r="D247" s="362" t="s">
        <v>406</v>
      </c>
      <c r="E247" s="29"/>
      <c r="F247" s="54">
        <v>7</v>
      </c>
      <c r="G247" s="55">
        <v>7</v>
      </c>
      <c r="H247" s="55">
        <v>7</v>
      </c>
      <c r="I247" s="55">
        <v>7</v>
      </c>
      <c r="J247" s="55" t="s">
        <v>412</v>
      </c>
      <c r="K247" s="56" t="s">
        <v>3</v>
      </c>
      <c r="L247" s="29"/>
      <c r="M247" s="30">
        <v>6</v>
      </c>
      <c r="N247" s="29">
        <v>6</v>
      </c>
      <c r="O247" s="29">
        <v>8</v>
      </c>
      <c r="P247" s="29">
        <v>13</v>
      </c>
      <c r="Q247" s="29" t="s">
        <v>418</v>
      </c>
      <c r="R247" s="31" t="s">
        <v>3</v>
      </c>
      <c r="S247" s="2"/>
      <c r="T247" s="91" t="s">
        <v>419</v>
      </c>
    </row>
    <row r="248" spans="2:20" x14ac:dyDescent="0.25">
      <c r="B248" s="370"/>
      <c r="C248" s="376"/>
      <c r="D248" s="363"/>
      <c r="E248" s="2"/>
      <c r="F248" s="5">
        <v>8</v>
      </c>
      <c r="G248" s="6">
        <v>8</v>
      </c>
      <c r="H248" s="6">
        <v>8</v>
      </c>
      <c r="I248" s="6">
        <v>8</v>
      </c>
      <c r="J248" s="6" t="s">
        <v>413</v>
      </c>
      <c r="K248" s="7" t="s">
        <v>3</v>
      </c>
      <c r="L248" s="2"/>
      <c r="M248" s="3">
        <v>7</v>
      </c>
      <c r="N248" s="2">
        <v>7</v>
      </c>
      <c r="O248" s="44">
        <v>7</v>
      </c>
      <c r="P248" s="44">
        <v>7</v>
      </c>
      <c r="Q248" s="2" t="s">
        <v>414</v>
      </c>
      <c r="R248" s="4" t="s">
        <v>3</v>
      </c>
      <c r="S248" s="2"/>
      <c r="T248" s="2"/>
    </row>
    <row r="249" spans="2:20" x14ac:dyDescent="0.25">
      <c r="B249" s="370"/>
      <c r="C249" s="376"/>
      <c r="D249" s="363"/>
      <c r="E249" s="2"/>
      <c r="F249" s="51"/>
      <c r="G249" s="52"/>
      <c r="H249" s="52"/>
      <c r="I249" s="52"/>
      <c r="J249" s="52"/>
      <c r="K249" s="53"/>
      <c r="L249" s="2"/>
      <c r="M249" s="3">
        <v>5</v>
      </c>
      <c r="N249" s="2">
        <v>7</v>
      </c>
      <c r="O249" s="2">
        <v>7</v>
      </c>
      <c r="P249" s="2">
        <v>12</v>
      </c>
      <c r="Q249" s="2" t="s">
        <v>415</v>
      </c>
      <c r="R249" s="4" t="s">
        <v>8</v>
      </c>
      <c r="S249" s="2"/>
      <c r="T249" s="2"/>
    </row>
    <row r="250" spans="2:20" x14ac:dyDescent="0.25">
      <c r="B250" s="370"/>
      <c r="C250" s="376"/>
      <c r="D250" s="363"/>
      <c r="E250" s="2"/>
      <c r="F250" s="51"/>
      <c r="G250" s="52"/>
      <c r="H250" s="52"/>
      <c r="I250" s="52"/>
      <c r="J250" s="52"/>
      <c r="K250" s="53"/>
      <c r="L250" s="2"/>
      <c r="M250" s="3">
        <v>5</v>
      </c>
      <c r="N250" s="2">
        <v>6</v>
      </c>
      <c r="O250" s="2">
        <v>8</v>
      </c>
      <c r="P250" s="2">
        <v>8</v>
      </c>
      <c r="Q250" s="2" t="s">
        <v>416</v>
      </c>
      <c r="R250" s="4" t="s">
        <v>7</v>
      </c>
      <c r="S250" s="2"/>
      <c r="T250" s="2"/>
    </row>
    <row r="251" spans="2:20" ht="15.75" thickBot="1" x14ac:dyDescent="0.3">
      <c r="B251" s="370"/>
      <c r="C251" s="377"/>
      <c r="D251" s="365"/>
      <c r="E251" s="9"/>
      <c r="F251" s="69"/>
      <c r="G251" s="70"/>
      <c r="H251" s="70"/>
      <c r="I251" s="70"/>
      <c r="J251" s="70"/>
      <c r="K251" s="71"/>
      <c r="L251" s="9"/>
      <c r="M251" s="39">
        <v>6</v>
      </c>
      <c r="N251" s="72">
        <v>6</v>
      </c>
      <c r="O251" s="9">
        <v>7</v>
      </c>
      <c r="P251" s="9">
        <v>12</v>
      </c>
      <c r="Q251" s="9" t="s">
        <v>417</v>
      </c>
      <c r="R251" s="40" t="s">
        <v>7</v>
      </c>
      <c r="S251" s="2"/>
      <c r="T251" s="2"/>
    </row>
    <row r="252" spans="2:20" ht="15.75" thickTop="1" x14ac:dyDescent="0.25">
      <c r="B252" s="370"/>
      <c r="C252" s="375" t="s">
        <v>548</v>
      </c>
      <c r="D252" s="373" t="s">
        <v>422</v>
      </c>
      <c r="E252" s="23"/>
      <c r="F252" s="57">
        <v>7</v>
      </c>
      <c r="G252" s="58">
        <v>7</v>
      </c>
      <c r="H252" s="58">
        <v>7</v>
      </c>
      <c r="I252" s="58">
        <v>8</v>
      </c>
      <c r="J252" s="58" t="s">
        <v>420</v>
      </c>
      <c r="K252" s="59" t="s">
        <v>3</v>
      </c>
      <c r="L252" s="23"/>
      <c r="M252" s="24">
        <v>7</v>
      </c>
      <c r="N252" s="23">
        <v>7</v>
      </c>
      <c r="O252" s="23">
        <v>7</v>
      </c>
      <c r="P252" s="23">
        <v>7</v>
      </c>
      <c r="Q252" s="23" t="s">
        <v>423</v>
      </c>
      <c r="R252" s="25" t="s">
        <v>3</v>
      </c>
      <c r="S252" s="2"/>
      <c r="T252" s="2"/>
    </row>
    <row r="253" spans="2:20" x14ac:dyDescent="0.25">
      <c r="B253" s="370"/>
      <c r="C253" s="376"/>
      <c r="D253" s="363"/>
      <c r="E253" s="2"/>
      <c r="F253" s="5">
        <v>8</v>
      </c>
      <c r="G253" s="6">
        <v>8</v>
      </c>
      <c r="H253" s="6">
        <v>8</v>
      </c>
      <c r="I253" s="6">
        <v>10</v>
      </c>
      <c r="J253" s="6" t="s">
        <v>421</v>
      </c>
      <c r="K253" s="7" t="s">
        <v>3</v>
      </c>
      <c r="L253" s="2"/>
      <c r="M253" s="3">
        <v>6</v>
      </c>
      <c r="N253" s="2">
        <v>8</v>
      </c>
      <c r="O253" s="2">
        <v>8</v>
      </c>
      <c r="P253" s="2">
        <v>10</v>
      </c>
      <c r="Q253" s="2" t="s">
        <v>424</v>
      </c>
      <c r="R253" s="4" t="s">
        <v>8</v>
      </c>
      <c r="S253" s="2"/>
      <c r="T253" s="2"/>
    </row>
    <row r="254" spans="2:20" x14ac:dyDescent="0.25">
      <c r="B254" s="370"/>
      <c r="C254" s="376"/>
      <c r="D254" s="364"/>
      <c r="E254" s="13"/>
      <c r="F254" s="60"/>
      <c r="G254" s="61"/>
      <c r="H254" s="61"/>
      <c r="I254" s="61"/>
      <c r="J254" s="61"/>
      <c r="K254" s="62"/>
      <c r="L254" s="13"/>
      <c r="M254" s="14">
        <v>5</v>
      </c>
      <c r="N254" s="13">
        <v>9</v>
      </c>
      <c r="O254" s="13">
        <v>9</v>
      </c>
      <c r="P254" s="13">
        <v>13</v>
      </c>
      <c r="Q254" s="13" t="s">
        <v>425</v>
      </c>
      <c r="R254" s="15" t="s">
        <v>6</v>
      </c>
      <c r="S254" s="2"/>
      <c r="T254" s="2"/>
    </row>
    <row r="255" spans="2:20" x14ac:dyDescent="0.25">
      <c r="B255" s="370"/>
      <c r="C255" s="376"/>
      <c r="D255" s="43" t="s">
        <v>426</v>
      </c>
      <c r="E255" s="26"/>
      <c r="F255" s="63">
        <v>6</v>
      </c>
      <c r="G255" s="64">
        <v>7</v>
      </c>
      <c r="H255" s="64">
        <v>7</v>
      </c>
      <c r="I255" s="64">
        <v>7</v>
      </c>
      <c r="J255" s="64" t="s">
        <v>427</v>
      </c>
      <c r="K255" s="65" t="s">
        <v>3</v>
      </c>
      <c r="L255" s="26"/>
      <c r="M255" s="27">
        <v>6</v>
      </c>
      <c r="N255" s="26">
        <v>6</v>
      </c>
      <c r="O255" s="26">
        <v>7</v>
      </c>
      <c r="P255" s="26">
        <v>7</v>
      </c>
      <c r="Q255" s="26" t="s">
        <v>448</v>
      </c>
      <c r="R255" s="28" t="s">
        <v>3</v>
      </c>
      <c r="S255" s="2"/>
      <c r="T255" s="2"/>
    </row>
    <row r="256" spans="2:20" x14ac:dyDescent="0.25">
      <c r="B256" s="370"/>
      <c r="C256" s="376"/>
      <c r="D256" s="362" t="s">
        <v>449</v>
      </c>
      <c r="E256" s="29"/>
      <c r="F256" s="54">
        <v>7</v>
      </c>
      <c r="G256" s="55">
        <v>7</v>
      </c>
      <c r="H256" s="55">
        <v>7</v>
      </c>
      <c r="I256" s="55">
        <v>7</v>
      </c>
      <c r="J256" s="55" t="s">
        <v>451</v>
      </c>
      <c r="K256" s="56" t="s">
        <v>3</v>
      </c>
      <c r="L256" s="29"/>
      <c r="M256" s="30">
        <v>6</v>
      </c>
      <c r="N256" s="29">
        <v>6</v>
      </c>
      <c r="O256" s="29">
        <v>8</v>
      </c>
      <c r="P256" s="29">
        <v>13</v>
      </c>
      <c r="Q256" s="29" t="s">
        <v>453</v>
      </c>
      <c r="R256" s="31" t="s">
        <v>3</v>
      </c>
      <c r="S256" s="2"/>
      <c r="T256" s="2"/>
    </row>
    <row r="257" spans="2:20" x14ac:dyDescent="0.25">
      <c r="B257" s="370"/>
      <c r="C257" s="376"/>
      <c r="D257" s="363"/>
      <c r="E257" s="2"/>
      <c r="F257" s="5">
        <v>8</v>
      </c>
      <c r="G257" s="6">
        <v>8</v>
      </c>
      <c r="H257" s="6">
        <v>8</v>
      </c>
      <c r="I257" s="6">
        <v>8</v>
      </c>
      <c r="J257" s="6" t="s">
        <v>450</v>
      </c>
      <c r="K257" s="7" t="s">
        <v>3</v>
      </c>
      <c r="L257" s="2"/>
      <c r="M257" s="3">
        <v>7</v>
      </c>
      <c r="N257" s="2">
        <v>7</v>
      </c>
      <c r="O257" s="44">
        <v>7</v>
      </c>
      <c r="P257" s="44">
        <v>7</v>
      </c>
      <c r="Q257" s="2" t="s">
        <v>452</v>
      </c>
      <c r="R257" s="4" t="s">
        <v>3</v>
      </c>
      <c r="S257" s="2"/>
      <c r="T257" s="2"/>
    </row>
    <row r="258" spans="2:20" x14ac:dyDescent="0.25">
      <c r="B258" s="370"/>
      <c r="C258" s="376"/>
      <c r="D258" s="363"/>
      <c r="E258" s="2"/>
      <c r="F258" s="51"/>
      <c r="G258" s="52"/>
      <c r="H258" s="52"/>
      <c r="I258" s="52"/>
      <c r="J258" s="52"/>
      <c r="K258" s="53"/>
      <c r="L258" s="2"/>
      <c r="M258" s="3">
        <v>5</v>
      </c>
      <c r="N258" s="2">
        <v>6</v>
      </c>
      <c r="O258" s="2">
        <v>8</v>
      </c>
      <c r="P258" s="2">
        <v>8</v>
      </c>
      <c r="Q258" s="2" t="s">
        <v>454</v>
      </c>
      <c r="R258" s="4" t="s">
        <v>9</v>
      </c>
      <c r="S258" s="2"/>
      <c r="T258" s="2"/>
    </row>
    <row r="259" spans="2:20" x14ac:dyDescent="0.25">
      <c r="B259" s="370"/>
      <c r="C259" s="376"/>
      <c r="D259" s="364"/>
      <c r="E259" s="13"/>
      <c r="F259" s="60"/>
      <c r="G259" s="61"/>
      <c r="H259" s="61"/>
      <c r="I259" s="61"/>
      <c r="J259" s="61"/>
      <c r="K259" s="62"/>
      <c r="L259" s="13"/>
      <c r="M259" s="14">
        <v>5</v>
      </c>
      <c r="N259" s="13">
        <v>7</v>
      </c>
      <c r="O259" s="13">
        <v>7</v>
      </c>
      <c r="P259" s="13">
        <v>12</v>
      </c>
      <c r="Q259" s="13" t="s">
        <v>457</v>
      </c>
      <c r="R259" s="15" t="s">
        <v>8</v>
      </c>
      <c r="S259" s="2"/>
      <c r="T259" s="2"/>
    </row>
    <row r="260" spans="2:20" x14ac:dyDescent="0.25">
      <c r="B260" s="370"/>
      <c r="C260" s="376"/>
      <c r="D260" s="362" t="s">
        <v>458</v>
      </c>
      <c r="E260" s="29"/>
      <c r="F260" s="54">
        <v>3</v>
      </c>
      <c r="G260" s="55">
        <v>3</v>
      </c>
      <c r="H260" s="55">
        <v>5</v>
      </c>
      <c r="I260" s="55">
        <v>5</v>
      </c>
      <c r="J260" s="55" t="s">
        <v>459</v>
      </c>
      <c r="K260" s="56" t="s">
        <v>3</v>
      </c>
      <c r="L260" s="29"/>
      <c r="M260" s="30">
        <v>3</v>
      </c>
      <c r="N260" s="29">
        <v>3</v>
      </c>
      <c r="O260" s="29">
        <v>5</v>
      </c>
      <c r="P260" s="29">
        <v>5</v>
      </c>
      <c r="Q260" s="29" t="s">
        <v>462</v>
      </c>
      <c r="R260" s="31" t="s">
        <v>3</v>
      </c>
      <c r="S260" s="2"/>
      <c r="T260" s="91" t="s">
        <v>463</v>
      </c>
    </row>
    <row r="261" spans="2:20" x14ac:dyDescent="0.25">
      <c r="B261" s="370"/>
      <c r="C261" s="376"/>
      <c r="D261" s="363"/>
      <c r="E261" s="2"/>
      <c r="F261" s="5">
        <v>7</v>
      </c>
      <c r="G261" s="6">
        <v>7</v>
      </c>
      <c r="H261" s="6">
        <v>7</v>
      </c>
      <c r="I261" s="6">
        <v>7</v>
      </c>
      <c r="J261" s="6" t="s">
        <v>460</v>
      </c>
      <c r="K261" s="7" t="s">
        <v>3</v>
      </c>
      <c r="L261" s="2"/>
      <c r="M261" s="3"/>
      <c r="N261" s="2"/>
      <c r="O261" s="2"/>
      <c r="P261" s="2"/>
      <c r="Q261" s="2"/>
      <c r="R261" s="4"/>
      <c r="S261" s="2"/>
      <c r="T261" s="2"/>
    </row>
    <row r="262" spans="2:20" x14ac:dyDescent="0.25">
      <c r="B262" s="370"/>
      <c r="C262" s="376"/>
      <c r="D262" s="364"/>
      <c r="E262" s="13"/>
      <c r="F262" s="33">
        <v>7</v>
      </c>
      <c r="G262" s="34">
        <v>7</v>
      </c>
      <c r="H262" s="34">
        <v>7</v>
      </c>
      <c r="I262" s="34">
        <v>8</v>
      </c>
      <c r="J262" s="34" t="s">
        <v>461</v>
      </c>
      <c r="K262" s="35" t="s">
        <v>3</v>
      </c>
      <c r="L262" s="13"/>
      <c r="M262" s="14"/>
      <c r="N262" s="13"/>
      <c r="O262" s="13"/>
      <c r="P262" s="13"/>
      <c r="Q262" s="13"/>
      <c r="R262" s="15"/>
      <c r="S262" s="2"/>
      <c r="T262" s="2"/>
    </row>
    <row r="263" spans="2:20" x14ac:dyDescent="0.25">
      <c r="B263" s="370"/>
      <c r="C263" s="376"/>
      <c r="D263" s="362" t="s">
        <v>464</v>
      </c>
      <c r="E263" s="29"/>
      <c r="F263" s="54">
        <v>6</v>
      </c>
      <c r="G263" s="55">
        <v>6</v>
      </c>
      <c r="H263" s="55">
        <v>6</v>
      </c>
      <c r="I263" s="55">
        <v>8</v>
      </c>
      <c r="J263" s="55" t="s">
        <v>465</v>
      </c>
      <c r="K263" s="56" t="s">
        <v>3</v>
      </c>
      <c r="L263" s="29"/>
      <c r="M263" s="30">
        <v>6</v>
      </c>
      <c r="N263" s="29">
        <v>6</v>
      </c>
      <c r="O263" s="29">
        <v>6</v>
      </c>
      <c r="P263" s="29">
        <v>8</v>
      </c>
      <c r="Q263" s="29" t="s">
        <v>467</v>
      </c>
      <c r="R263" s="31" t="s">
        <v>3</v>
      </c>
      <c r="S263" s="2"/>
      <c r="T263" s="2"/>
    </row>
    <row r="264" spans="2:20" x14ac:dyDescent="0.25">
      <c r="B264" s="370"/>
      <c r="C264" s="376"/>
      <c r="D264" s="364"/>
      <c r="E264" s="13"/>
      <c r="F264" s="33">
        <v>8</v>
      </c>
      <c r="G264" s="34">
        <v>8</v>
      </c>
      <c r="H264" s="34">
        <v>8</v>
      </c>
      <c r="I264" s="34">
        <v>9</v>
      </c>
      <c r="J264" s="34" t="s">
        <v>466</v>
      </c>
      <c r="K264" s="35" t="s">
        <v>3</v>
      </c>
      <c r="L264" s="13"/>
      <c r="M264" s="14"/>
      <c r="N264" s="13"/>
      <c r="O264" s="13"/>
      <c r="P264" s="13"/>
      <c r="Q264" s="13"/>
      <c r="R264" s="15"/>
      <c r="S264" s="2"/>
      <c r="T264" s="2"/>
    </row>
    <row r="265" spans="2:20" x14ac:dyDescent="0.25">
      <c r="B265" s="370"/>
      <c r="C265" s="376"/>
      <c r="D265" s="76" t="s">
        <v>469</v>
      </c>
      <c r="E265" s="2"/>
      <c r="F265" s="51">
        <v>7</v>
      </c>
      <c r="G265" s="52">
        <v>7</v>
      </c>
      <c r="H265" s="52">
        <v>7</v>
      </c>
      <c r="I265" s="52">
        <v>8</v>
      </c>
      <c r="J265" s="52" t="s">
        <v>468</v>
      </c>
      <c r="K265" s="53" t="s">
        <v>3</v>
      </c>
      <c r="L265" s="2"/>
      <c r="M265" s="3">
        <v>7</v>
      </c>
      <c r="N265" s="2">
        <v>7</v>
      </c>
      <c r="O265" s="2">
        <v>7</v>
      </c>
      <c r="P265" s="2">
        <v>8</v>
      </c>
      <c r="Q265" s="2" t="s">
        <v>482</v>
      </c>
      <c r="R265" s="4" t="s">
        <v>3</v>
      </c>
      <c r="S265" s="2"/>
      <c r="T265" s="2"/>
    </row>
    <row r="266" spans="2:20" x14ac:dyDescent="0.25">
      <c r="B266" s="370"/>
      <c r="C266" s="376"/>
      <c r="D266" s="76"/>
      <c r="E266" s="2"/>
      <c r="F266" s="5">
        <v>8</v>
      </c>
      <c r="G266" s="6">
        <v>8</v>
      </c>
      <c r="H266" s="6">
        <v>8</v>
      </c>
      <c r="I266" s="6">
        <v>9</v>
      </c>
      <c r="J266" s="6" t="s">
        <v>470</v>
      </c>
      <c r="K266" s="7" t="s">
        <v>3</v>
      </c>
      <c r="L266" s="2"/>
      <c r="M266" s="3">
        <v>6</v>
      </c>
      <c r="N266" s="2">
        <v>8</v>
      </c>
      <c r="O266" s="2">
        <v>8</v>
      </c>
      <c r="P266" s="2">
        <v>8</v>
      </c>
      <c r="Q266" s="2" t="s">
        <v>484</v>
      </c>
      <c r="R266" s="4" t="s">
        <v>8</v>
      </c>
      <c r="S266" s="2"/>
      <c r="T266" s="2"/>
    </row>
    <row r="267" spans="2:20" ht="15.75" thickBot="1" x14ac:dyDescent="0.3">
      <c r="B267" s="370"/>
      <c r="C267" s="377"/>
      <c r="D267" s="77"/>
      <c r="E267" s="9"/>
      <c r="F267" s="69"/>
      <c r="G267" s="70"/>
      <c r="H267" s="70"/>
      <c r="I267" s="70"/>
      <c r="J267" s="70"/>
      <c r="K267" s="71"/>
      <c r="L267" s="9"/>
      <c r="M267" s="39">
        <v>6</v>
      </c>
      <c r="N267" s="9">
        <v>10</v>
      </c>
      <c r="O267" s="9">
        <v>10</v>
      </c>
      <c r="P267" s="9">
        <v>15</v>
      </c>
      <c r="Q267" s="9" t="s">
        <v>483</v>
      </c>
      <c r="R267" s="40" t="s">
        <v>9</v>
      </c>
      <c r="S267" s="2"/>
      <c r="T267" s="2"/>
    </row>
    <row r="268" spans="2:20" ht="15.75" thickTop="1" x14ac:dyDescent="0.25">
      <c r="B268" s="370"/>
      <c r="C268" s="375" t="s">
        <v>549</v>
      </c>
      <c r="D268" s="373" t="s">
        <v>471</v>
      </c>
      <c r="E268" s="23"/>
      <c r="F268" s="57">
        <v>7</v>
      </c>
      <c r="G268" s="58">
        <v>7</v>
      </c>
      <c r="H268" s="58">
        <v>7</v>
      </c>
      <c r="I268" s="58">
        <v>8</v>
      </c>
      <c r="J268" s="58" t="s">
        <v>472</v>
      </c>
      <c r="K268" s="59" t="s">
        <v>3</v>
      </c>
      <c r="L268" s="23"/>
      <c r="M268" s="24">
        <v>7</v>
      </c>
      <c r="N268" s="23">
        <v>7</v>
      </c>
      <c r="O268" s="23">
        <v>7</v>
      </c>
      <c r="P268" s="23">
        <v>8</v>
      </c>
      <c r="Q268" s="23" t="s">
        <v>485</v>
      </c>
      <c r="R268" s="25" t="s">
        <v>3</v>
      </c>
      <c r="S268" s="2"/>
      <c r="T268" s="2"/>
    </row>
    <row r="269" spans="2:20" x14ac:dyDescent="0.25">
      <c r="B269" s="370"/>
      <c r="C269" s="376"/>
      <c r="D269" s="363"/>
      <c r="E269" s="2"/>
      <c r="F269" s="5">
        <v>9</v>
      </c>
      <c r="G269" s="6">
        <v>9</v>
      </c>
      <c r="H269" s="6">
        <v>9</v>
      </c>
      <c r="I269" s="6">
        <v>10</v>
      </c>
      <c r="J269" s="6" t="s">
        <v>473</v>
      </c>
      <c r="K269" s="7" t="s">
        <v>3</v>
      </c>
      <c r="L269" s="2"/>
      <c r="M269" s="3">
        <v>5</v>
      </c>
      <c r="N269" s="2">
        <v>5</v>
      </c>
      <c r="O269" s="2">
        <v>5</v>
      </c>
      <c r="P269" s="2">
        <v>8</v>
      </c>
      <c r="Q269" s="2" t="s">
        <v>487</v>
      </c>
      <c r="R269" s="4" t="s">
        <v>9</v>
      </c>
      <c r="S269" s="2"/>
      <c r="T269" s="2"/>
    </row>
    <row r="270" spans="2:20" x14ac:dyDescent="0.25">
      <c r="B270" s="370"/>
      <c r="C270" s="376"/>
      <c r="D270" s="364"/>
      <c r="E270" s="13"/>
      <c r="F270" s="60"/>
      <c r="G270" s="61"/>
      <c r="H270" s="61"/>
      <c r="I270" s="61"/>
      <c r="J270" s="61"/>
      <c r="K270" s="62"/>
      <c r="L270" s="13"/>
      <c r="M270" s="14">
        <v>6</v>
      </c>
      <c r="N270" s="13">
        <v>8</v>
      </c>
      <c r="O270" s="13">
        <v>8</v>
      </c>
      <c r="P270" s="13">
        <v>11</v>
      </c>
      <c r="Q270" s="13" t="s">
        <v>486</v>
      </c>
      <c r="R270" s="15" t="s">
        <v>7</v>
      </c>
      <c r="S270" s="2"/>
      <c r="T270" s="2"/>
    </row>
    <row r="271" spans="2:20" x14ac:dyDescent="0.25">
      <c r="B271" s="370"/>
      <c r="C271" s="376"/>
      <c r="D271" s="362" t="s">
        <v>488</v>
      </c>
      <c r="E271" s="29"/>
      <c r="F271" s="54">
        <v>7</v>
      </c>
      <c r="G271" s="55">
        <v>7</v>
      </c>
      <c r="H271" s="55">
        <v>7</v>
      </c>
      <c r="I271" s="55">
        <v>8</v>
      </c>
      <c r="J271" s="55" t="s">
        <v>489</v>
      </c>
      <c r="K271" s="56" t="s">
        <v>3</v>
      </c>
      <c r="L271" s="29"/>
      <c r="M271" s="30">
        <v>7</v>
      </c>
      <c r="N271" s="29">
        <v>7</v>
      </c>
      <c r="O271" s="29">
        <v>7</v>
      </c>
      <c r="P271" s="29">
        <v>8</v>
      </c>
      <c r="Q271" s="29" t="s">
        <v>497</v>
      </c>
      <c r="R271" s="31" t="s">
        <v>3</v>
      </c>
      <c r="S271" s="2"/>
      <c r="T271" s="2"/>
    </row>
    <row r="272" spans="2:20" x14ac:dyDescent="0.25">
      <c r="B272" s="370"/>
      <c r="C272" s="376"/>
      <c r="D272" s="363"/>
      <c r="E272" s="2"/>
      <c r="F272" s="5">
        <v>9</v>
      </c>
      <c r="G272" s="6">
        <v>9</v>
      </c>
      <c r="H272" s="6">
        <v>9</v>
      </c>
      <c r="I272" s="6">
        <v>10</v>
      </c>
      <c r="J272" s="6" t="s">
        <v>490</v>
      </c>
      <c r="K272" s="7" t="s">
        <v>3</v>
      </c>
      <c r="L272" s="2"/>
      <c r="M272" s="3">
        <v>5</v>
      </c>
      <c r="N272" s="2">
        <v>5</v>
      </c>
      <c r="O272" s="2">
        <v>5</v>
      </c>
      <c r="P272" s="2">
        <v>8</v>
      </c>
      <c r="Q272" s="2" t="s">
        <v>498</v>
      </c>
      <c r="R272" s="4" t="s">
        <v>7</v>
      </c>
      <c r="S272" s="2"/>
      <c r="T272" s="2"/>
    </row>
    <row r="273" spans="2:20" x14ac:dyDescent="0.25">
      <c r="B273" s="370"/>
      <c r="C273" s="376"/>
      <c r="D273" s="364"/>
      <c r="E273" s="13"/>
      <c r="F273" s="60"/>
      <c r="G273" s="61"/>
      <c r="H273" s="61"/>
      <c r="I273" s="61"/>
      <c r="J273" s="61"/>
      <c r="K273" s="62"/>
      <c r="L273" s="13"/>
      <c r="M273" s="14">
        <v>6</v>
      </c>
      <c r="N273" s="13">
        <v>8</v>
      </c>
      <c r="O273" s="13">
        <v>8</v>
      </c>
      <c r="P273" s="13">
        <v>11</v>
      </c>
      <c r="Q273" s="13" t="s">
        <v>499</v>
      </c>
      <c r="R273" s="15" t="s">
        <v>9</v>
      </c>
      <c r="S273" s="2"/>
      <c r="T273" s="2"/>
    </row>
    <row r="274" spans="2:20" x14ac:dyDescent="0.25">
      <c r="B274" s="370"/>
      <c r="C274" s="376"/>
      <c r="D274" s="43" t="s">
        <v>491</v>
      </c>
      <c r="E274" s="26"/>
      <c r="F274" s="63">
        <v>5</v>
      </c>
      <c r="G274" s="64">
        <v>5</v>
      </c>
      <c r="H274" s="64">
        <v>6</v>
      </c>
      <c r="I274" s="64">
        <v>7</v>
      </c>
      <c r="J274" s="64" t="s">
        <v>492</v>
      </c>
      <c r="K274" s="65" t="s">
        <v>3</v>
      </c>
      <c r="L274" s="26"/>
      <c r="M274" s="27">
        <v>5</v>
      </c>
      <c r="N274" s="26">
        <v>5</v>
      </c>
      <c r="O274" s="26">
        <v>5</v>
      </c>
      <c r="P274" s="26">
        <v>6</v>
      </c>
      <c r="Q274" s="26" t="s">
        <v>493</v>
      </c>
      <c r="R274" s="28" t="s">
        <v>3</v>
      </c>
      <c r="S274" s="2"/>
      <c r="T274" s="2"/>
    </row>
    <row r="275" spans="2:20" x14ac:dyDescent="0.25">
      <c r="B275" s="370"/>
      <c r="C275" s="376"/>
      <c r="D275" s="362" t="s">
        <v>494</v>
      </c>
      <c r="E275" s="29"/>
      <c r="F275" s="54">
        <v>7</v>
      </c>
      <c r="G275" s="55">
        <v>7</v>
      </c>
      <c r="H275" s="55">
        <v>7</v>
      </c>
      <c r="I275" s="55">
        <v>7</v>
      </c>
      <c r="J275" s="55" t="s">
        <v>495</v>
      </c>
      <c r="K275" s="56" t="s">
        <v>3</v>
      </c>
      <c r="L275" s="29"/>
      <c r="M275" s="30">
        <v>6</v>
      </c>
      <c r="N275" s="29">
        <v>6</v>
      </c>
      <c r="O275" s="29">
        <v>7</v>
      </c>
      <c r="P275" s="29">
        <v>8</v>
      </c>
      <c r="Q275" s="29" t="s">
        <v>501</v>
      </c>
      <c r="R275" s="31" t="s">
        <v>3</v>
      </c>
      <c r="S275" s="2"/>
      <c r="T275" s="2"/>
    </row>
    <row r="276" spans="2:20" x14ac:dyDescent="0.25">
      <c r="B276" s="370"/>
      <c r="C276" s="376"/>
      <c r="D276" s="364"/>
      <c r="E276" s="13"/>
      <c r="F276" s="33">
        <v>7</v>
      </c>
      <c r="G276" s="34">
        <v>7</v>
      </c>
      <c r="H276" s="34">
        <v>7</v>
      </c>
      <c r="I276" s="34">
        <v>8</v>
      </c>
      <c r="J276" s="34" t="s">
        <v>496</v>
      </c>
      <c r="K276" s="35" t="s">
        <v>512</v>
      </c>
      <c r="L276" s="13"/>
      <c r="M276" s="14">
        <v>7</v>
      </c>
      <c r="N276" s="13">
        <v>7</v>
      </c>
      <c r="O276" s="73">
        <v>7</v>
      </c>
      <c r="P276" s="49">
        <v>7</v>
      </c>
      <c r="Q276" s="13" t="s">
        <v>500</v>
      </c>
      <c r="R276" s="15" t="s">
        <v>3</v>
      </c>
      <c r="S276" s="2"/>
      <c r="T276" s="2"/>
    </row>
    <row r="277" spans="2:20" x14ac:dyDescent="0.25">
      <c r="B277" s="370"/>
      <c r="C277" s="376"/>
      <c r="D277" s="362" t="s">
        <v>502</v>
      </c>
      <c r="E277" s="29"/>
      <c r="F277" s="54">
        <v>7</v>
      </c>
      <c r="G277" s="55">
        <v>7</v>
      </c>
      <c r="H277" s="55">
        <v>7</v>
      </c>
      <c r="I277" s="55">
        <v>7</v>
      </c>
      <c r="J277" s="55" t="s">
        <v>503</v>
      </c>
      <c r="K277" s="56" t="s">
        <v>3</v>
      </c>
      <c r="L277" s="29"/>
      <c r="M277" s="30">
        <v>6</v>
      </c>
      <c r="N277" s="29">
        <v>6</v>
      </c>
      <c r="O277" s="29">
        <v>7</v>
      </c>
      <c r="P277" s="29">
        <v>8</v>
      </c>
      <c r="Q277" s="29" t="s">
        <v>505</v>
      </c>
      <c r="R277" s="31" t="s">
        <v>3</v>
      </c>
      <c r="S277" s="2"/>
      <c r="T277" s="2"/>
    </row>
    <row r="278" spans="2:20" x14ac:dyDescent="0.25">
      <c r="B278" s="370"/>
      <c r="C278" s="376"/>
      <c r="D278" s="364"/>
      <c r="E278" s="13"/>
      <c r="F278" s="33">
        <v>7</v>
      </c>
      <c r="G278" s="34">
        <v>7</v>
      </c>
      <c r="H278" s="34">
        <v>7</v>
      </c>
      <c r="I278" s="34">
        <v>8</v>
      </c>
      <c r="J278" s="34" t="s">
        <v>504</v>
      </c>
      <c r="K278" s="35" t="s">
        <v>512</v>
      </c>
      <c r="L278" s="13"/>
      <c r="M278" s="14">
        <v>7</v>
      </c>
      <c r="N278" s="13">
        <v>7</v>
      </c>
      <c r="O278" s="73">
        <v>7</v>
      </c>
      <c r="P278" s="49">
        <v>7</v>
      </c>
      <c r="Q278" s="13" t="s">
        <v>509</v>
      </c>
      <c r="R278" s="15" t="s">
        <v>3</v>
      </c>
      <c r="S278" s="2"/>
      <c r="T278" s="2"/>
    </row>
    <row r="279" spans="2:20" ht="15.75" thickBot="1" x14ac:dyDescent="0.3">
      <c r="B279" s="374"/>
      <c r="C279" s="377"/>
      <c r="D279" s="77" t="s">
        <v>506</v>
      </c>
      <c r="E279" s="9"/>
      <c r="F279" s="69">
        <v>5</v>
      </c>
      <c r="G279" s="70">
        <v>5</v>
      </c>
      <c r="H279" s="70">
        <v>6</v>
      </c>
      <c r="I279" s="70">
        <v>7</v>
      </c>
      <c r="J279" s="70" t="s">
        <v>507</v>
      </c>
      <c r="K279" s="71"/>
      <c r="L279" s="9"/>
      <c r="M279" s="39">
        <v>5</v>
      </c>
      <c r="N279" s="9">
        <v>5</v>
      </c>
      <c r="O279" s="9">
        <v>5</v>
      </c>
      <c r="P279" s="9">
        <v>6</v>
      </c>
      <c r="Q279" s="9" t="s">
        <v>508</v>
      </c>
      <c r="R279" s="40" t="s">
        <v>3</v>
      </c>
      <c r="S279" s="2"/>
      <c r="T279" s="2"/>
    </row>
    <row r="280" spans="2:20" ht="15.75" thickTop="1" x14ac:dyDescent="0.25">
      <c r="B280" s="369" t="s">
        <v>542</v>
      </c>
      <c r="C280" s="359" t="s">
        <v>558</v>
      </c>
      <c r="D280" s="373" t="s">
        <v>510</v>
      </c>
      <c r="E280" s="23"/>
      <c r="F280" s="57">
        <v>5</v>
      </c>
      <c r="G280" s="58">
        <v>5</v>
      </c>
      <c r="H280" s="58">
        <v>5</v>
      </c>
      <c r="I280" s="58">
        <v>8</v>
      </c>
      <c r="J280" s="58" t="s">
        <v>511</v>
      </c>
      <c r="K280" s="59" t="s">
        <v>3</v>
      </c>
      <c r="L280" s="23"/>
      <c r="M280" s="24">
        <v>5</v>
      </c>
      <c r="N280" s="23">
        <v>5</v>
      </c>
      <c r="O280" s="23">
        <v>5</v>
      </c>
      <c r="P280" s="23">
        <v>6</v>
      </c>
      <c r="Q280" s="23" t="s">
        <v>513</v>
      </c>
      <c r="R280" s="25" t="s">
        <v>3</v>
      </c>
      <c r="S280" s="2"/>
      <c r="T280" s="2"/>
    </row>
    <row r="281" spans="2:20" x14ac:dyDescent="0.25">
      <c r="B281" s="370"/>
      <c r="C281" s="360"/>
      <c r="D281" s="363"/>
      <c r="E281" s="2"/>
      <c r="F281" s="51"/>
      <c r="G281" s="52"/>
      <c r="H281" s="52"/>
      <c r="I281" s="52"/>
      <c r="J281" s="52"/>
      <c r="K281" s="53"/>
      <c r="L281" s="2"/>
      <c r="M281" s="3">
        <v>4</v>
      </c>
      <c r="N281" s="2">
        <v>4</v>
      </c>
      <c r="O281" s="2">
        <v>5</v>
      </c>
      <c r="P281" s="2">
        <v>7</v>
      </c>
      <c r="Q281" s="2" t="s">
        <v>514</v>
      </c>
      <c r="R281" s="4" t="s">
        <v>8</v>
      </c>
      <c r="S281" s="2"/>
      <c r="T281" s="2"/>
    </row>
    <row r="282" spans="2:20" x14ac:dyDescent="0.25">
      <c r="B282" s="370"/>
      <c r="C282" s="360"/>
      <c r="D282" s="364"/>
      <c r="E282" s="13"/>
      <c r="F282" s="60"/>
      <c r="G282" s="61"/>
      <c r="H282" s="61"/>
      <c r="I282" s="61"/>
      <c r="J282" s="61"/>
      <c r="K282" s="62"/>
      <c r="L282" s="13"/>
      <c r="M282" s="14">
        <v>4</v>
      </c>
      <c r="N282" s="13">
        <v>4</v>
      </c>
      <c r="O282" s="13">
        <v>5</v>
      </c>
      <c r="P282" s="13">
        <v>7</v>
      </c>
      <c r="Q282" s="13" t="s">
        <v>515</v>
      </c>
      <c r="R282" s="15" t="s">
        <v>7</v>
      </c>
      <c r="S282" s="2"/>
      <c r="T282" s="2"/>
    </row>
    <row r="283" spans="2:20" x14ac:dyDescent="0.25">
      <c r="B283" s="370"/>
      <c r="C283" s="360"/>
      <c r="D283" s="43" t="s">
        <v>516</v>
      </c>
      <c r="E283" s="26"/>
      <c r="F283" s="63">
        <v>5</v>
      </c>
      <c r="G283" s="64">
        <v>5</v>
      </c>
      <c r="H283" s="64">
        <v>5</v>
      </c>
      <c r="I283" s="64">
        <v>5</v>
      </c>
      <c r="J283" s="64" t="s">
        <v>517</v>
      </c>
      <c r="K283" s="65" t="s">
        <v>3</v>
      </c>
      <c r="L283" s="26"/>
      <c r="M283" s="27">
        <v>5</v>
      </c>
      <c r="N283" s="26">
        <v>5</v>
      </c>
      <c r="O283" s="26">
        <v>5</v>
      </c>
      <c r="P283" s="26">
        <v>5</v>
      </c>
      <c r="Q283" s="26" t="s">
        <v>518</v>
      </c>
      <c r="R283" s="28" t="s">
        <v>3</v>
      </c>
      <c r="S283" s="2"/>
      <c r="T283" s="2"/>
    </row>
    <row r="284" spans="2:20" x14ac:dyDescent="0.25">
      <c r="B284" s="370"/>
      <c r="C284" s="360"/>
      <c r="D284" s="362" t="s">
        <v>519</v>
      </c>
      <c r="E284" s="29"/>
      <c r="F284" s="54">
        <v>5</v>
      </c>
      <c r="G284" s="55">
        <v>5</v>
      </c>
      <c r="H284" s="55">
        <v>5</v>
      </c>
      <c r="I284" s="55">
        <v>8</v>
      </c>
      <c r="J284" s="55" t="s">
        <v>520</v>
      </c>
      <c r="K284" s="56" t="s">
        <v>3</v>
      </c>
      <c r="L284" s="29"/>
      <c r="M284" s="30">
        <v>5</v>
      </c>
      <c r="N284" s="29">
        <v>5</v>
      </c>
      <c r="O284" s="29">
        <v>5</v>
      </c>
      <c r="P284" s="29">
        <v>6</v>
      </c>
      <c r="Q284" s="29" t="s">
        <v>521</v>
      </c>
      <c r="R284" s="31" t="s">
        <v>3</v>
      </c>
      <c r="S284" s="2"/>
      <c r="T284" s="2"/>
    </row>
    <row r="285" spans="2:20" x14ac:dyDescent="0.25">
      <c r="B285" s="370"/>
      <c r="C285" s="360"/>
      <c r="D285" s="363"/>
      <c r="E285" s="2"/>
      <c r="F285" s="51"/>
      <c r="G285" s="52"/>
      <c r="H285" s="52"/>
      <c r="I285" s="52"/>
      <c r="J285" s="52"/>
      <c r="K285" s="53"/>
      <c r="L285" s="2"/>
      <c r="M285" s="3">
        <v>4</v>
      </c>
      <c r="N285" s="2">
        <v>4</v>
      </c>
      <c r="O285" s="2">
        <v>5</v>
      </c>
      <c r="P285" s="2">
        <v>7</v>
      </c>
      <c r="Q285" s="2" t="s">
        <v>522</v>
      </c>
      <c r="R285" s="4" t="s">
        <v>9</v>
      </c>
      <c r="S285" s="2"/>
      <c r="T285" s="2"/>
    </row>
    <row r="286" spans="2:20" x14ac:dyDescent="0.25">
      <c r="B286" s="370"/>
      <c r="C286" s="360"/>
      <c r="D286" s="364"/>
      <c r="E286" s="13"/>
      <c r="F286" s="60"/>
      <c r="G286" s="61"/>
      <c r="H286" s="61"/>
      <c r="I286" s="61"/>
      <c r="J286" s="61"/>
      <c r="K286" s="62"/>
      <c r="L286" s="13"/>
      <c r="M286" s="14">
        <v>4</v>
      </c>
      <c r="N286" s="13">
        <v>4</v>
      </c>
      <c r="O286" s="13">
        <v>5</v>
      </c>
      <c r="P286" s="13">
        <v>7</v>
      </c>
      <c r="Q286" s="13" t="s">
        <v>523</v>
      </c>
      <c r="R286" s="15" t="s">
        <v>8</v>
      </c>
      <c r="S286" s="2"/>
      <c r="T286" s="2"/>
    </row>
    <row r="287" spans="2:20" x14ac:dyDescent="0.25">
      <c r="B287" s="370"/>
      <c r="C287" s="360"/>
      <c r="D287" s="43" t="s">
        <v>524</v>
      </c>
      <c r="E287" s="26"/>
      <c r="F287" s="63">
        <v>5</v>
      </c>
      <c r="G287" s="64">
        <v>5</v>
      </c>
      <c r="H287" s="64">
        <v>5</v>
      </c>
      <c r="I287" s="64">
        <v>5</v>
      </c>
      <c r="J287" s="64" t="s">
        <v>525</v>
      </c>
      <c r="K287" s="65" t="s">
        <v>3</v>
      </c>
      <c r="L287" s="26"/>
      <c r="M287" s="27">
        <v>5</v>
      </c>
      <c r="N287" s="26">
        <v>5</v>
      </c>
      <c r="O287" s="26">
        <v>5</v>
      </c>
      <c r="P287" s="26">
        <v>5</v>
      </c>
      <c r="Q287" s="26" t="s">
        <v>526</v>
      </c>
      <c r="R287" s="28" t="s">
        <v>3</v>
      </c>
      <c r="S287" s="2"/>
      <c r="T287" s="2"/>
    </row>
    <row r="288" spans="2:20" x14ac:dyDescent="0.25">
      <c r="B288" s="370"/>
      <c r="C288" s="360"/>
      <c r="D288" s="362" t="s">
        <v>920</v>
      </c>
      <c r="E288" s="29"/>
      <c r="F288" s="54"/>
      <c r="G288" s="55"/>
      <c r="H288" s="55"/>
      <c r="I288" s="55"/>
      <c r="J288" s="177" t="s">
        <v>922</v>
      </c>
      <c r="K288" s="56"/>
      <c r="L288" s="29"/>
      <c r="M288" s="175">
        <v>6</v>
      </c>
      <c r="N288" s="176">
        <v>6</v>
      </c>
      <c r="O288" s="176">
        <v>6</v>
      </c>
      <c r="P288" s="176">
        <v>7</v>
      </c>
      <c r="Q288" s="29" t="s">
        <v>924</v>
      </c>
      <c r="R288" s="31" t="s">
        <v>3</v>
      </c>
      <c r="S288" s="2"/>
      <c r="T288" s="2"/>
    </row>
    <row r="289" spans="2:20" x14ac:dyDescent="0.25">
      <c r="B289" s="370"/>
      <c r="C289" s="360"/>
      <c r="D289" s="363"/>
      <c r="E289" s="2"/>
      <c r="F289" s="51"/>
      <c r="G289" s="52"/>
      <c r="H289" s="52"/>
      <c r="I289" s="52"/>
      <c r="J289" s="52"/>
      <c r="K289" s="53"/>
      <c r="L289" s="2"/>
      <c r="M289" s="3">
        <v>5</v>
      </c>
      <c r="N289" s="2">
        <v>5</v>
      </c>
      <c r="O289" s="2">
        <v>6</v>
      </c>
      <c r="P289" s="2">
        <v>6</v>
      </c>
      <c r="Q289" s="2" t="s">
        <v>925</v>
      </c>
      <c r="R289" s="4" t="s">
        <v>7</v>
      </c>
      <c r="S289" s="2"/>
      <c r="T289" s="2"/>
    </row>
    <row r="290" spans="2:20" x14ac:dyDescent="0.25">
      <c r="B290" s="370"/>
      <c r="C290" s="360"/>
      <c r="D290" s="364"/>
      <c r="E290" s="13"/>
      <c r="F290" s="60"/>
      <c r="G290" s="61"/>
      <c r="H290" s="61"/>
      <c r="I290" s="61"/>
      <c r="J290" s="61"/>
      <c r="K290" s="62"/>
      <c r="L290" s="13"/>
      <c r="M290" s="14">
        <v>5</v>
      </c>
      <c r="N290" s="13">
        <v>5</v>
      </c>
      <c r="O290" s="13">
        <v>6</v>
      </c>
      <c r="P290" s="13">
        <v>6</v>
      </c>
      <c r="Q290" s="13" t="s">
        <v>926</v>
      </c>
      <c r="R290" s="15" t="s">
        <v>9</v>
      </c>
      <c r="S290" s="2"/>
      <c r="T290" s="2"/>
    </row>
    <row r="291" spans="2:20" x14ac:dyDescent="0.25">
      <c r="B291" s="370"/>
      <c r="C291" s="360"/>
      <c r="D291" s="363" t="s">
        <v>921</v>
      </c>
      <c r="E291" s="2"/>
      <c r="F291" s="51"/>
      <c r="G291" s="52"/>
      <c r="H291" s="52"/>
      <c r="I291" s="52"/>
      <c r="J291" s="178" t="s">
        <v>922</v>
      </c>
      <c r="K291" s="53"/>
      <c r="L291" s="2"/>
      <c r="M291" s="19">
        <v>5</v>
      </c>
      <c r="N291" s="44">
        <v>5</v>
      </c>
      <c r="O291" s="44">
        <v>5</v>
      </c>
      <c r="P291" s="45">
        <v>8</v>
      </c>
      <c r="Q291" s="2" t="s">
        <v>947</v>
      </c>
      <c r="R291" s="4" t="s">
        <v>3</v>
      </c>
      <c r="S291" s="2"/>
      <c r="T291" s="2"/>
    </row>
    <row r="292" spans="2:20" x14ac:dyDescent="0.25">
      <c r="B292" s="370"/>
      <c r="C292" s="360"/>
      <c r="D292" s="363"/>
      <c r="E292" s="2"/>
      <c r="F292" s="51"/>
      <c r="G292" s="52"/>
      <c r="H292" s="52"/>
      <c r="I292" s="52"/>
      <c r="J292" s="52"/>
      <c r="K292" s="53"/>
      <c r="L292" s="2"/>
      <c r="M292" s="3">
        <v>7</v>
      </c>
      <c r="N292" s="2">
        <v>7</v>
      </c>
      <c r="O292" s="2">
        <v>7</v>
      </c>
      <c r="P292" s="44">
        <v>7</v>
      </c>
      <c r="Q292" s="2" t="s">
        <v>948</v>
      </c>
      <c r="R292" s="4" t="s">
        <v>3</v>
      </c>
      <c r="S292" s="2"/>
      <c r="T292" s="2"/>
    </row>
    <row r="293" spans="2:20" x14ac:dyDescent="0.25">
      <c r="B293" s="370"/>
      <c r="C293" s="360"/>
      <c r="D293" s="363"/>
      <c r="E293" s="2"/>
      <c r="F293" s="51"/>
      <c r="G293" s="52"/>
      <c r="H293" s="52"/>
      <c r="I293" s="52"/>
      <c r="J293" s="52"/>
      <c r="K293" s="53"/>
      <c r="L293" s="2"/>
      <c r="M293" s="3">
        <v>4</v>
      </c>
      <c r="N293" s="2">
        <v>4</v>
      </c>
      <c r="O293" s="2">
        <v>5</v>
      </c>
      <c r="P293" s="2">
        <v>7</v>
      </c>
      <c r="Q293" s="2" t="s">
        <v>949</v>
      </c>
      <c r="R293" s="4" t="s">
        <v>7</v>
      </c>
      <c r="S293" s="2"/>
      <c r="T293" s="2"/>
    </row>
    <row r="294" spans="2:20" ht="15.75" thickBot="1" x14ac:dyDescent="0.3">
      <c r="B294" s="370"/>
      <c r="C294" s="361"/>
      <c r="D294" s="365"/>
      <c r="E294" s="2"/>
      <c r="F294" s="51"/>
      <c r="G294" s="52"/>
      <c r="H294" s="52"/>
      <c r="I294" s="52"/>
      <c r="J294" s="52"/>
      <c r="K294" s="53"/>
      <c r="L294" s="2"/>
      <c r="M294" s="3">
        <v>4</v>
      </c>
      <c r="N294" s="2">
        <v>4</v>
      </c>
      <c r="O294" s="2">
        <v>5</v>
      </c>
      <c r="P294" s="2">
        <v>7</v>
      </c>
      <c r="Q294" s="2" t="s">
        <v>950</v>
      </c>
      <c r="R294" s="4" t="s">
        <v>9</v>
      </c>
      <c r="S294" s="2"/>
      <c r="T294" s="2"/>
    </row>
    <row r="295" spans="2:20" ht="15.75" thickTop="1" x14ac:dyDescent="0.25">
      <c r="B295" s="370"/>
      <c r="C295" s="359" t="s">
        <v>559</v>
      </c>
      <c r="D295" s="373" t="s">
        <v>528</v>
      </c>
      <c r="E295" s="23"/>
      <c r="F295" s="57">
        <v>7</v>
      </c>
      <c r="G295" s="58">
        <v>7</v>
      </c>
      <c r="H295" s="58">
        <v>7</v>
      </c>
      <c r="I295" s="58">
        <v>7</v>
      </c>
      <c r="J295" s="58" t="s">
        <v>530</v>
      </c>
      <c r="K295" s="59" t="s">
        <v>3</v>
      </c>
      <c r="L295" s="23"/>
      <c r="M295" s="24">
        <v>6</v>
      </c>
      <c r="N295" s="23">
        <v>6</v>
      </c>
      <c r="O295" s="23">
        <v>6</v>
      </c>
      <c r="P295" s="23">
        <v>7</v>
      </c>
      <c r="Q295" s="23" t="s">
        <v>529</v>
      </c>
      <c r="R295" s="25" t="s">
        <v>3</v>
      </c>
      <c r="S295" s="2"/>
      <c r="T295" s="2"/>
    </row>
    <row r="296" spans="2:20" x14ac:dyDescent="0.25">
      <c r="B296" s="370"/>
      <c r="C296" s="360"/>
      <c r="D296" s="364"/>
      <c r="E296" s="13"/>
      <c r="F296" s="33">
        <v>7</v>
      </c>
      <c r="G296" s="34">
        <v>7</v>
      </c>
      <c r="H296" s="34">
        <v>7</v>
      </c>
      <c r="I296" s="34">
        <v>9</v>
      </c>
      <c r="J296" s="34" t="s">
        <v>527</v>
      </c>
      <c r="K296" s="35" t="s">
        <v>3</v>
      </c>
      <c r="L296" s="13"/>
      <c r="M296" s="14"/>
      <c r="N296" s="13"/>
      <c r="O296" s="13"/>
      <c r="P296" s="13"/>
      <c r="Q296" s="13"/>
      <c r="R296" s="15"/>
      <c r="S296" s="2"/>
      <c r="T296" s="2"/>
    </row>
    <row r="297" spans="2:20" x14ac:dyDescent="0.25">
      <c r="B297" s="370"/>
      <c r="C297" s="360"/>
      <c r="D297" s="362" t="s">
        <v>873</v>
      </c>
      <c r="E297" s="29"/>
      <c r="F297" s="54">
        <v>7</v>
      </c>
      <c r="G297" s="55">
        <v>7</v>
      </c>
      <c r="H297" s="55">
        <v>7</v>
      </c>
      <c r="I297" s="55">
        <v>7</v>
      </c>
      <c r="J297" s="55" t="s">
        <v>531</v>
      </c>
      <c r="K297" s="56" t="s">
        <v>3</v>
      </c>
      <c r="L297" s="29"/>
      <c r="M297" s="30">
        <v>6</v>
      </c>
      <c r="N297" s="29">
        <v>6</v>
      </c>
      <c r="O297" s="29">
        <v>6</v>
      </c>
      <c r="P297" s="29">
        <v>7</v>
      </c>
      <c r="Q297" s="29" t="s">
        <v>533</v>
      </c>
      <c r="R297" s="31" t="s">
        <v>3</v>
      </c>
      <c r="S297" s="2"/>
      <c r="T297" s="2"/>
    </row>
    <row r="298" spans="2:20" x14ac:dyDescent="0.25">
      <c r="B298" s="370"/>
      <c r="C298" s="360"/>
      <c r="D298" s="364"/>
      <c r="E298" s="13"/>
      <c r="F298" s="33">
        <v>7</v>
      </c>
      <c r="G298" s="34">
        <v>7</v>
      </c>
      <c r="H298" s="34">
        <v>7</v>
      </c>
      <c r="I298" s="34">
        <v>9</v>
      </c>
      <c r="J298" s="34" t="s">
        <v>532</v>
      </c>
      <c r="K298" s="35" t="s">
        <v>3</v>
      </c>
      <c r="L298" s="13"/>
      <c r="M298" s="14"/>
      <c r="N298" s="13"/>
      <c r="O298" s="13"/>
      <c r="P298" s="13"/>
      <c r="Q298" s="13"/>
      <c r="R298" s="15"/>
      <c r="S298" s="2"/>
      <c r="T298" s="2"/>
    </row>
    <row r="299" spans="2:20" x14ac:dyDescent="0.25">
      <c r="B299" s="370"/>
      <c r="C299" s="360"/>
      <c r="D299" s="362" t="s">
        <v>534</v>
      </c>
      <c r="E299" s="2"/>
      <c r="F299" s="51">
        <v>3</v>
      </c>
      <c r="G299" s="52">
        <v>5</v>
      </c>
      <c r="H299" s="52">
        <v>5</v>
      </c>
      <c r="I299" s="52">
        <v>6</v>
      </c>
      <c r="J299" s="52" t="s">
        <v>535</v>
      </c>
      <c r="K299" s="53" t="s">
        <v>3</v>
      </c>
      <c r="L299" s="2"/>
      <c r="M299" s="3">
        <v>3</v>
      </c>
      <c r="N299" s="2">
        <v>5</v>
      </c>
      <c r="O299" s="2">
        <v>5</v>
      </c>
      <c r="P299" s="2">
        <v>6</v>
      </c>
      <c r="Q299" s="2" t="s">
        <v>535</v>
      </c>
      <c r="R299" s="4" t="s">
        <v>3</v>
      </c>
      <c r="S299" s="2"/>
      <c r="T299" s="2"/>
    </row>
    <row r="300" spans="2:20" x14ac:dyDescent="0.25">
      <c r="B300" s="370"/>
      <c r="C300" s="360"/>
      <c r="D300" s="363"/>
      <c r="E300" s="2"/>
      <c r="F300" s="51">
        <v>3</v>
      </c>
      <c r="G300" s="52">
        <v>5</v>
      </c>
      <c r="H300" s="52">
        <v>5</v>
      </c>
      <c r="I300" s="52">
        <v>6</v>
      </c>
      <c r="J300" s="52" t="s">
        <v>538</v>
      </c>
      <c r="K300" s="53" t="s">
        <v>3</v>
      </c>
      <c r="L300" s="2"/>
      <c r="M300" s="3">
        <v>4</v>
      </c>
      <c r="N300" s="2">
        <v>4</v>
      </c>
      <c r="O300" s="2">
        <v>4</v>
      </c>
      <c r="P300" s="2">
        <v>8</v>
      </c>
      <c r="Q300" s="2" t="s">
        <v>536</v>
      </c>
      <c r="R300" s="4" t="s">
        <v>9</v>
      </c>
      <c r="S300" s="2"/>
      <c r="T300" s="2"/>
    </row>
    <row r="301" spans="2:20" ht="15.75" thickBot="1" x14ac:dyDescent="0.3">
      <c r="B301" s="374"/>
      <c r="C301" s="361"/>
      <c r="D301" s="365"/>
      <c r="E301" s="9"/>
      <c r="F301" s="69"/>
      <c r="G301" s="70"/>
      <c r="H301" s="70"/>
      <c r="I301" s="70"/>
      <c r="J301" s="70"/>
      <c r="K301" s="71"/>
      <c r="L301" s="9"/>
      <c r="M301" s="39">
        <v>4</v>
      </c>
      <c r="N301" s="9">
        <v>4</v>
      </c>
      <c r="O301" s="9">
        <v>4</v>
      </c>
      <c r="P301" s="9">
        <v>8</v>
      </c>
      <c r="Q301" s="9" t="s">
        <v>537</v>
      </c>
      <c r="R301" s="40" t="s">
        <v>7</v>
      </c>
      <c r="S301" s="2"/>
      <c r="T301" s="2"/>
    </row>
    <row r="302" spans="2:20" ht="15.75" hidden="1" thickTop="1" x14ac:dyDescent="0.25">
      <c r="C302" s="16"/>
      <c r="D302" s="50"/>
      <c r="E302" s="2"/>
      <c r="F302" s="51"/>
      <c r="G302" s="52"/>
      <c r="H302" s="52"/>
      <c r="I302" s="52"/>
      <c r="J302" s="52"/>
      <c r="K302" s="53"/>
      <c r="L302" s="2"/>
      <c r="M302" s="3"/>
      <c r="N302" s="2"/>
      <c r="O302" s="2"/>
      <c r="P302" s="2"/>
      <c r="Q302" s="2"/>
      <c r="R302" s="4"/>
    </row>
    <row r="303" spans="2:20" ht="15.75" hidden="1" thickTop="1" x14ac:dyDescent="0.25">
      <c r="C303" s="16"/>
      <c r="D303" s="50"/>
      <c r="E303" s="2"/>
      <c r="F303" s="51"/>
      <c r="G303" s="52"/>
      <c r="H303" s="52"/>
      <c r="I303" s="52"/>
      <c r="J303" s="52"/>
      <c r="K303" s="53"/>
      <c r="L303" s="2"/>
      <c r="M303" s="3"/>
      <c r="N303" s="2"/>
      <c r="O303" s="2"/>
      <c r="P303" s="2"/>
      <c r="Q303" s="2"/>
      <c r="R303" s="4"/>
    </row>
    <row r="304" spans="2:20" ht="15.75" hidden="1" thickTop="1" x14ac:dyDescent="0.25">
      <c r="C304" s="16"/>
      <c r="D304" s="50"/>
      <c r="E304" s="2"/>
      <c r="F304" s="51"/>
      <c r="G304" s="52"/>
      <c r="H304" s="52"/>
      <c r="I304" s="52"/>
      <c r="J304" s="52"/>
      <c r="K304" s="53"/>
      <c r="L304" s="2"/>
      <c r="M304" s="3"/>
      <c r="N304" s="2"/>
      <c r="O304" s="2"/>
      <c r="P304" s="2"/>
      <c r="Q304" s="2"/>
      <c r="R304" s="4"/>
    </row>
    <row r="305" spans="2:18" ht="15.75" hidden="1" thickTop="1" x14ac:dyDescent="0.25">
      <c r="C305" s="16"/>
      <c r="D305" s="17"/>
      <c r="F305" s="51"/>
      <c r="G305" s="52"/>
      <c r="H305" s="52"/>
      <c r="I305" s="52"/>
      <c r="J305" s="52"/>
      <c r="K305" s="53"/>
      <c r="M305" s="3"/>
      <c r="N305" s="2"/>
      <c r="O305" s="2"/>
      <c r="P305" s="2"/>
      <c r="Q305" s="2"/>
      <c r="R305" s="4"/>
    </row>
    <row r="306" spans="2:18" ht="15.75" thickTop="1" x14ac:dyDescent="0.25"/>
    <row r="307" spans="2:18" hidden="1" x14ac:dyDescent="0.25">
      <c r="B307" t="s">
        <v>455</v>
      </c>
      <c r="D307" t="s">
        <v>560</v>
      </c>
      <c r="E307" s="1"/>
      <c r="F307">
        <f>VALUE(LEFT(D307,2))</f>
        <v>3</v>
      </c>
      <c r="G307">
        <f>VALUE(MID(D307,5,2))</f>
        <v>5</v>
      </c>
      <c r="H307">
        <f>VALUE(MID(D307,9,2))</f>
        <v>5</v>
      </c>
      <c r="I307">
        <f>VALUE(MID(D307,13,2))</f>
        <v>6</v>
      </c>
      <c r="J307" t="str">
        <f>TRIM(MID(D307,19,100))</f>
        <v>YO RALA TI ROLO</v>
      </c>
    </row>
    <row r="308" spans="2:18" hidden="1" x14ac:dyDescent="0.25"/>
    <row r="309" spans="2:18" hidden="1" x14ac:dyDescent="0.25">
      <c r="B309" t="s">
        <v>456</v>
      </c>
      <c r="D309" t="s">
        <v>927</v>
      </c>
      <c r="E309" s="1" t="s">
        <v>33</v>
      </c>
      <c r="J309" t="str">
        <f t="shared" ref="J309:J338" si="0">MID(D309,11,46)</f>
        <v xml:space="preserve">4c  5s  6h  9q:  LI TADO FI TIDA              </v>
      </c>
      <c r="M309">
        <f t="shared" ref="M309:M326" si="1">VALUE(LEFT(J309,1))</f>
        <v>4</v>
      </c>
      <c r="N309">
        <f t="shared" ref="N309:N326" si="2">VALUE(MID(J309,4,2))</f>
        <v>5</v>
      </c>
      <c r="O309">
        <f t="shared" ref="O309:O326" si="3">VALUE(MID(J309,8,2))</f>
        <v>6</v>
      </c>
      <c r="P309">
        <f t="shared" ref="P309:P326" si="4">VALUE(MID(J309,12,2))</f>
        <v>9</v>
      </c>
      <c r="Q309" t="str">
        <f t="shared" ref="Q309:Q326" si="5">TRIM(MID(J309,18,100))</f>
        <v>LI TADO FI TIDA</v>
      </c>
      <c r="R309" t="str">
        <f t="shared" ref="R309:R338" si="6">MID(D309,57,100)</f>
        <v>(changes LF)</v>
      </c>
    </row>
    <row r="310" spans="2:18" hidden="1" x14ac:dyDescent="0.25">
      <c r="D310" t="s">
        <v>928</v>
      </c>
      <c r="E310" s="1" t="s">
        <v>33</v>
      </c>
      <c r="J310" t="str">
        <f t="shared" si="0"/>
        <v xml:space="preserve">4c  5s  6h  8q:  LI TADO FI TADA              </v>
      </c>
      <c r="M310">
        <f t="shared" si="1"/>
        <v>4</v>
      </c>
      <c r="N310">
        <f t="shared" si="2"/>
        <v>5</v>
      </c>
      <c r="O310">
        <f t="shared" si="3"/>
        <v>6</v>
      </c>
      <c r="P310">
        <f t="shared" si="4"/>
        <v>8</v>
      </c>
      <c r="Q310" t="str">
        <f t="shared" si="5"/>
        <v>LI TADO FI TADA</v>
      </c>
      <c r="R310" t="str">
        <f t="shared" si="6"/>
        <v>(changes LF)</v>
      </c>
    </row>
    <row r="311" spans="2:18" hidden="1" x14ac:dyDescent="0.25">
      <c r="D311" t="s">
        <v>929</v>
      </c>
      <c r="E311" s="1" t="s">
        <v>33</v>
      </c>
      <c r="J311" t="str">
        <f t="shared" si="0"/>
        <v xml:space="preserve">4c  4s  6h  8q:  LI TADO FI TODA              </v>
      </c>
      <c r="M311">
        <f t="shared" si="1"/>
        <v>4</v>
      </c>
      <c r="N311">
        <f t="shared" si="2"/>
        <v>4</v>
      </c>
      <c r="O311">
        <f t="shared" si="3"/>
        <v>6</v>
      </c>
      <c r="P311">
        <f t="shared" si="4"/>
        <v>8</v>
      </c>
      <c r="Q311" t="str">
        <f t="shared" si="5"/>
        <v>LI TADO FI TODA</v>
      </c>
      <c r="R311" t="str">
        <f t="shared" si="6"/>
        <v>(changes LF)</v>
      </c>
    </row>
    <row r="312" spans="2:18" hidden="1" x14ac:dyDescent="0.25">
      <c r="D312" t="s">
        <v>930</v>
      </c>
      <c r="E312" s="1" t="s">
        <v>33</v>
      </c>
      <c r="J312" t="str">
        <f t="shared" si="0"/>
        <v xml:space="preserve">4c  4s  5h  7q:  LI TADO FI DA                </v>
      </c>
      <c r="M312">
        <f t="shared" si="1"/>
        <v>4</v>
      </c>
      <c r="N312">
        <f t="shared" si="2"/>
        <v>4</v>
      </c>
      <c r="O312">
        <f t="shared" si="3"/>
        <v>5</v>
      </c>
      <c r="P312">
        <f t="shared" si="4"/>
        <v>7</v>
      </c>
      <c r="Q312" t="str">
        <f t="shared" si="5"/>
        <v>LI TADO FI DA</v>
      </c>
      <c r="R312" t="str">
        <f t="shared" si="6"/>
        <v>(changes LF)</v>
      </c>
    </row>
    <row r="313" spans="2:18" hidden="1" x14ac:dyDescent="0.25">
      <c r="D313" t="s">
        <v>931</v>
      </c>
      <c r="E313" s="1" t="s">
        <v>33</v>
      </c>
      <c r="J313" t="str">
        <f t="shared" si="0"/>
        <v xml:space="preserve">4c  5s  6h  9q:  TIDO BI TODA RI              </v>
      </c>
      <c r="M313">
        <f t="shared" si="1"/>
        <v>4</v>
      </c>
      <c r="N313">
        <f t="shared" si="2"/>
        <v>5</v>
      </c>
      <c r="O313">
        <f t="shared" si="3"/>
        <v>6</v>
      </c>
      <c r="P313">
        <f t="shared" si="4"/>
        <v>9</v>
      </c>
      <c r="Q313" t="str">
        <f t="shared" si="5"/>
        <v>TIDO BI TODA RI</v>
      </c>
      <c r="R313" t="str">
        <f t="shared" si="6"/>
        <v>(changes RB)</v>
      </c>
    </row>
    <row r="314" spans="2:18" hidden="1" x14ac:dyDescent="0.25">
      <c r="D314" t="s">
        <v>932</v>
      </c>
      <c r="E314" s="1" t="s">
        <v>33</v>
      </c>
      <c r="J314" t="str">
        <f t="shared" si="0"/>
        <v xml:space="preserve">4c  4s  6h  8q:  TADO BI TODA RI              </v>
      </c>
      <c r="M314">
        <f t="shared" si="1"/>
        <v>4</v>
      </c>
      <c r="N314">
        <f t="shared" si="2"/>
        <v>4</v>
      </c>
      <c r="O314">
        <f t="shared" si="3"/>
        <v>6</v>
      </c>
      <c r="P314">
        <f t="shared" si="4"/>
        <v>8</v>
      </c>
      <c r="Q314" t="str">
        <f t="shared" si="5"/>
        <v>TADO BI TODA RI</v>
      </c>
      <c r="R314" t="str">
        <f t="shared" si="6"/>
        <v>(changes RB)</v>
      </c>
    </row>
    <row r="315" spans="2:18" hidden="1" x14ac:dyDescent="0.25">
      <c r="D315" t="s">
        <v>933</v>
      </c>
      <c r="E315" s="1" t="s">
        <v>33</v>
      </c>
      <c r="J315" t="str">
        <f t="shared" si="0"/>
        <v xml:space="preserve">4c  4s  5h  7q:  DO BI TODA RI                </v>
      </c>
      <c r="M315">
        <f t="shared" si="1"/>
        <v>4</v>
      </c>
      <c r="N315">
        <f t="shared" si="2"/>
        <v>4</v>
      </c>
      <c r="O315">
        <f t="shared" si="3"/>
        <v>5</v>
      </c>
      <c r="P315">
        <f t="shared" si="4"/>
        <v>7</v>
      </c>
      <c r="Q315" t="str">
        <f t="shared" si="5"/>
        <v>DO BI TODA RI</v>
      </c>
      <c r="R315" t="str">
        <f t="shared" si="6"/>
        <v>(changes RB)</v>
      </c>
    </row>
    <row r="316" spans="2:18" hidden="1" x14ac:dyDescent="0.25">
      <c r="D316" t="s">
        <v>934</v>
      </c>
      <c r="E316" s="1" t="s">
        <v>33</v>
      </c>
      <c r="J316" t="str">
        <f t="shared" si="0"/>
        <v xml:space="preserve">4c  4s  5h  7q:  DA LI TADO FI                </v>
      </c>
      <c r="M316">
        <f t="shared" si="1"/>
        <v>4</v>
      </c>
      <c r="N316">
        <f t="shared" si="2"/>
        <v>4</v>
      </c>
      <c r="O316">
        <f t="shared" si="3"/>
        <v>5</v>
      </c>
      <c r="P316">
        <f t="shared" si="4"/>
        <v>7</v>
      </c>
      <c r="Q316" t="str">
        <f t="shared" si="5"/>
        <v>DA LI TADO FI</v>
      </c>
      <c r="R316" t="str">
        <f t="shared" si="6"/>
        <v>(changes LF)</v>
      </c>
    </row>
    <row r="317" spans="2:18" hidden="1" x14ac:dyDescent="0.25">
      <c r="D317" t="s">
        <v>935</v>
      </c>
      <c r="E317" s="1" t="s">
        <v>33</v>
      </c>
      <c r="J317" t="str">
        <f t="shared" si="0"/>
        <v xml:space="preserve">4c  4s  5h  7q:  BI TODA RI DO                </v>
      </c>
      <c r="M317">
        <f t="shared" si="1"/>
        <v>4</v>
      </c>
      <c r="N317">
        <f t="shared" si="2"/>
        <v>4</v>
      </c>
      <c r="O317">
        <f t="shared" si="3"/>
        <v>5</v>
      </c>
      <c r="P317">
        <f t="shared" si="4"/>
        <v>7</v>
      </c>
      <c r="Q317" t="str">
        <f t="shared" si="5"/>
        <v>BI TODA RI DO</v>
      </c>
      <c r="R317" t="str">
        <f t="shared" si="6"/>
        <v>(changes RB)</v>
      </c>
    </row>
    <row r="318" spans="2:18" hidden="1" x14ac:dyDescent="0.25">
      <c r="D318" t="s">
        <v>936</v>
      </c>
      <c r="E318" s="1" t="s">
        <v>33</v>
      </c>
      <c r="J318" t="str">
        <f t="shared" si="0"/>
        <v>MagicWords of CTM length: 5</v>
      </c>
      <c r="M318" t="e">
        <f t="shared" si="1"/>
        <v>#VALUE!</v>
      </c>
      <c r="N318" t="e">
        <f t="shared" si="2"/>
        <v>#VALUE!</v>
      </c>
      <c r="O318" t="e">
        <f t="shared" si="3"/>
        <v>#VALUE!</v>
      </c>
      <c r="P318" t="e">
        <f t="shared" si="4"/>
        <v>#VALUE!</v>
      </c>
      <c r="Q318" t="str">
        <f t="shared" si="5"/>
        <v>length: 5</v>
      </c>
      <c r="R318" t="str">
        <f t="shared" si="6"/>
        <v/>
      </c>
    </row>
    <row r="319" spans="2:18" hidden="1" x14ac:dyDescent="0.25">
      <c r="D319" t="s">
        <v>937</v>
      </c>
      <c r="E319" s="1" t="s">
        <v>33</v>
      </c>
      <c r="J319" t="str">
        <f t="shared" si="0"/>
        <v xml:space="preserve">5c  7s  7h 10q:  RI TODO BI TADA RI           </v>
      </c>
      <c r="M319">
        <f t="shared" si="1"/>
        <v>5</v>
      </c>
      <c r="N319">
        <f t="shared" si="2"/>
        <v>7</v>
      </c>
      <c r="O319">
        <f t="shared" si="3"/>
        <v>7</v>
      </c>
      <c r="P319">
        <f t="shared" si="4"/>
        <v>10</v>
      </c>
      <c r="Q319" t="str">
        <f t="shared" si="5"/>
        <v>RI TODO BI TADA RI</v>
      </c>
      <c r="R319" t="str">
        <f t="shared" si="6"/>
        <v>(all preserved)</v>
      </c>
    </row>
    <row r="320" spans="2:18" hidden="1" x14ac:dyDescent="0.25">
      <c r="D320" t="s">
        <v>938</v>
      </c>
      <c r="E320" s="1" t="s">
        <v>33</v>
      </c>
      <c r="J320" t="str">
        <f t="shared" si="0"/>
        <v xml:space="preserve">5c  7s  7h  8q:  ROLO FO TI FA RALA           </v>
      </c>
      <c r="M320">
        <f t="shared" si="1"/>
        <v>5</v>
      </c>
      <c r="N320">
        <f t="shared" si="2"/>
        <v>7</v>
      </c>
      <c r="O320">
        <f t="shared" si="3"/>
        <v>7</v>
      </c>
      <c r="P320">
        <f t="shared" si="4"/>
        <v>8</v>
      </c>
      <c r="Q320" t="str">
        <f t="shared" si="5"/>
        <v>ROLO FO TI FA RALA</v>
      </c>
      <c r="R320" t="str">
        <f t="shared" si="6"/>
        <v>(all preserved)</v>
      </c>
    </row>
    <row r="321" spans="4:18" hidden="1" x14ac:dyDescent="0.25">
      <c r="D321" t="s">
        <v>939</v>
      </c>
      <c r="E321" s="1" t="s">
        <v>33</v>
      </c>
      <c r="J321" t="str">
        <f t="shared" si="0"/>
        <v xml:space="preserve">5c  5s  5h  8q:  LI DO FI DA LI               </v>
      </c>
      <c r="M321">
        <f t="shared" si="1"/>
        <v>5</v>
      </c>
      <c r="N321">
        <f t="shared" si="2"/>
        <v>5</v>
      </c>
      <c r="O321">
        <f t="shared" si="3"/>
        <v>5</v>
      </c>
      <c r="P321">
        <f t="shared" si="4"/>
        <v>8</v>
      </c>
      <c r="Q321" t="str">
        <f t="shared" si="5"/>
        <v>LI DO FI DA LI</v>
      </c>
      <c r="R321" t="str">
        <f t="shared" si="6"/>
        <v>(all preserved)</v>
      </c>
    </row>
    <row r="322" spans="4:18" hidden="1" x14ac:dyDescent="0.25">
      <c r="D322" t="s">
        <v>940</v>
      </c>
      <c r="E322" s="1" t="s">
        <v>33</v>
      </c>
      <c r="J322" t="str">
        <f t="shared" si="0"/>
        <v xml:space="preserve">5c  5s  5h  8q:  BI DA RI DO BI               </v>
      </c>
      <c r="M322">
        <f t="shared" si="1"/>
        <v>5</v>
      </c>
      <c r="N322">
        <f t="shared" si="2"/>
        <v>5</v>
      </c>
      <c r="O322">
        <f t="shared" si="3"/>
        <v>5</v>
      </c>
      <c r="P322">
        <f t="shared" si="4"/>
        <v>8</v>
      </c>
      <c r="Q322" t="str">
        <f t="shared" si="5"/>
        <v>BI DA RI DO BI</v>
      </c>
      <c r="R322" t="str">
        <f t="shared" si="6"/>
        <v>(all preserved)</v>
      </c>
    </row>
    <row r="323" spans="4:18" hidden="1" x14ac:dyDescent="0.25">
      <c r="D323" t="s">
        <v>923</v>
      </c>
      <c r="E323" s="1" t="s">
        <v>33</v>
      </c>
      <c r="J323" t="str">
        <f t="shared" si="0"/>
        <v>MagicWords of CTM length: 6</v>
      </c>
      <c r="M323" t="e">
        <f t="shared" si="1"/>
        <v>#VALUE!</v>
      </c>
      <c r="N323" t="e">
        <f t="shared" si="2"/>
        <v>#VALUE!</v>
      </c>
      <c r="O323" t="e">
        <f t="shared" si="3"/>
        <v>#VALUE!</v>
      </c>
      <c r="P323" t="e">
        <f t="shared" si="4"/>
        <v>#VALUE!</v>
      </c>
      <c r="Q323" t="str">
        <f t="shared" si="5"/>
        <v>length: 6</v>
      </c>
      <c r="R323" t="str">
        <f t="shared" si="6"/>
        <v/>
      </c>
    </row>
    <row r="324" spans="4:18" hidden="1" x14ac:dyDescent="0.25">
      <c r="D324" t="s">
        <v>941</v>
      </c>
      <c r="E324" s="1" t="s">
        <v>33</v>
      </c>
      <c r="J324" t="str">
        <f t="shared" si="0"/>
        <v>MagicWords of CTM length: 7</v>
      </c>
      <c r="M324" t="e">
        <f t="shared" si="1"/>
        <v>#VALUE!</v>
      </c>
      <c r="N324" t="e">
        <f t="shared" si="2"/>
        <v>#VALUE!</v>
      </c>
      <c r="O324" t="e">
        <f t="shared" si="3"/>
        <v>#VALUE!</v>
      </c>
      <c r="P324" t="e">
        <f t="shared" si="4"/>
        <v>#VALUE!</v>
      </c>
      <c r="Q324" t="str">
        <f t="shared" si="5"/>
        <v>length: 7</v>
      </c>
      <c r="R324" t="str">
        <f t="shared" si="6"/>
        <v/>
      </c>
    </row>
    <row r="325" spans="4:18" hidden="1" x14ac:dyDescent="0.25">
      <c r="D325" t="s">
        <v>942</v>
      </c>
      <c r="E325" s="1" t="s">
        <v>33</v>
      </c>
      <c r="J325" t="str">
        <f t="shared" si="0"/>
        <v xml:space="preserve">7c  7s  7h  7q:  RO TO LO TA LA TA RA         </v>
      </c>
      <c r="M325">
        <f t="shared" si="1"/>
        <v>7</v>
      </c>
      <c r="N325">
        <f t="shared" si="2"/>
        <v>7</v>
      </c>
      <c r="O325">
        <f t="shared" si="3"/>
        <v>7</v>
      </c>
      <c r="P325">
        <f t="shared" si="4"/>
        <v>7</v>
      </c>
      <c r="Q325" t="str">
        <f t="shared" si="5"/>
        <v>RO TO LO TA LA TA RA</v>
      </c>
      <c r="R325" t="str">
        <f t="shared" si="6"/>
        <v>(all preserved)</v>
      </c>
    </row>
    <row r="326" spans="4:18" hidden="1" x14ac:dyDescent="0.25">
      <c r="D326" t="s">
        <v>943</v>
      </c>
      <c r="E326" s="1" t="s">
        <v>33</v>
      </c>
      <c r="J326" t="str">
        <f t="shared" si="0"/>
        <v xml:space="preserve">7c  7s  7h  7q:  LO FO LO FA LA FA LA         </v>
      </c>
      <c r="M326">
        <f t="shared" si="1"/>
        <v>7</v>
      </c>
      <c r="N326">
        <f t="shared" si="2"/>
        <v>7</v>
      </c>
      <c r="O326">
        <f t="shared" si="3"/>
        <v>7</v>
      </c>
      <c r="P326">
        <f t="shared" si="4"/>
        <v>7</v>
      </c>
      <c r="Q326" t="str">
        <f t="shared" si="5"/>
        <v>LO FO LO FA LA FA LA</v>
      </c>
      <c r="R326" t="str">
        <f t="shared" si="6"/>
        <v>(all preserved)</v>
      </c>
    </row>
    <row r="327" spans="4:18" hidden="1" x14ac:dyDescent="0.25">
      <c r="D327" t="s">
        <v>944</v>
      </c>
      <c r="E327" t="s">
        <v>33</v>
      </c>
      <c r="J327" t="str">
        <f t="shared" si="0"/>
        <v xml:space="preserve">7c  7s  7h  7q:  FA TA BA TO BO TO FO         </v>
      </c>
      <c r="M327">
        <f t="shared" ref="M327:M338" si="7">VALUE(LEFT(J327,1))</f>
        <v>7</v>
      </c>
      <c r="N327">
        <f t="shared" ref="N327:N338" si="8">VALUE(MID(J327,4,2))</f>
        <v>7</v>
      </c>
      <c r="O327">
        <f t="shared" ref="O327:O338" si="9">VALUE(MID(J327,8,2))</f>
        <v>7</v>
      </c>
      <c r="P327">
        <f t="shared" ref="P327:P338" si="10">VALUE(MID(J327,12,2))</f>
        <v>7</v>
      </c>
      <c r="Q327" t="str">
        <f t="shared" ref="Q327:Q338" si="11">TRIM(MID(J327,18,100))</f>
        <v>FA TA BA TO BO TO FO</v>
      </c>
      <c r="R327" t="str">
        <f t="shared" si="6"/>
        <v>(all preserved)</v>
      </c>
    </row>
    <row r="328" spans="4:18" hidden="1" x14ac:dyDescent="0.25">
      <c r="D328" t="s">
        <v>945</v>
      </c>
      <c r="E328" t="s">
        <v>33</v>
      </c>
      <c r="J328" t="str">
        <f t="shared" si="0"/>
        <v xml:space="preserve">7c  7s  7h  7q:  BA RA BA RO BO RO BO         </v>
      </c>
      <c r="M328">
        <f t="shared" si="7"/>
        <v>7</v>
      </c>
      <c r="N328">
        <f t="shared" si="8"/>
        <v>7</v>
      </c>
      <c r="O328">
        <f t="shared" si="9"/>
        <v>7</v>
      </c>
      <c r="P328">
        <f t="shared" si="10"/>
        <v>7</v>
      </c>
      <c r="Q328" t="str">
        <f t="shared" si="11"/>
        <v>BA RA BA RO BO RO BO</v>
      </c>
      <c r="R328" t="str">
        <f t="shared" si="6"/>
        <v>(all preserved)</v>
      </c>
    </row>
    <row r="329" spans="4:18" hidden="1" x14ac:dyDescent="0.25">
      <c r="E329" t="s">
        <v>33</v>
      </c>
      <c r="J329" t="str">
        <f t="shared" si="0"/>
        <v/>
      </c>
      <c r="M329" t="e">
        <f t="shared" si="7"/>
        <v>#VALUE!</v>
      </c>
      <c r="N329" t="e">
        <f t="shared" si="8"/>
        <v>#VALUE!</v>
      </c>
      <c r="O329" t="e">
        <f t="shared" si="9"/>
        <v>#VALUE!</v>
      </c>
      <c r="P329" t="e">
        <f t="shared" si="10"/>
        <v>#VALUE!</v>
      </c>
      <c r="Q329" t="str">
        <f t="shared" si="11"/>
        <v/>
      </c>
      <c r="R329" t="str">
        <f t="shared" si="6"/>
        <v/>
      </c>
    </row>
    <row r="330" spans="4:18" hidden="1" x14ac:dyDescent="0.25">
      <c r="D330" t="s">
        <v>946</v>
      </c>
      <c r="E330" t="s">
        <v>33</v>
      </c>
      <c r="J330" t="str">
        <f t="shared" si="0"/>
        <v>ested 33ˈ936ˈ206ˈ895 MagicWords, found: 89ˈ644</v>
      </c>
      <c r="M330" t="e">
        <f t="shared" si="7"/>
        <v>#VALUE!</v>
      </c>
      <c r="N330" t="e">
        <f t="shared" si="8"/>
        <v>#VALUE!</v>
      </c>
      <c r="O330" t="e">
        <f t="shared" si="9"/>
        <v>#VALUE!</v>
      </c>
      <c r="P330" t="e">
        <f t="shared" si="10"/>
        <v>#VALUE!</v>
      </c>
      <c r="Q330" t="str">
        <f t="shared" si="11"/>
        <v>895 MagicWords, found: 89ˈ644</v>
      </c>
      <c r="R330" t="str">
        <f t="shared" si="6"/>
        <v/>
      </c>
    </row>
    <row r="331" spans="4:18" hidden="1" x14ac:dyDescent="0.25">
      <c r="D331" t="s">
        <v>474</v>
      </c>
      <c r="E331" t="s">
        <v>33</v>
      </c>
      <c r="J331" t="str">
        <f t="shared" si="0"/>
        <v xml:space="preserve">7c  7s  8h 11q:  RA DA LI FI LI TADO RO       </v>
      </c>
      <c r="M331">
        <f t="shared" si="7"/>
        <v>7</v>
      </c>
      <c r="N331">
        <f t="shared" si="8"/>
        <v>7</v>
      </c>
      <c r="O331">
        <f t="shared" si="9"/>
        <v>8</v>
      </c>
      <c r="P331">
        <f t="shared" si="10"/>
        <v>11</v>
      </c>
      <c r="Q331" t="str">
        <f t="shared" si="11"/>
        <v>RA DA LI FI LI TADO RO</v>
      </c>
      <c r="R331" t="str">
        <f t="shared" si="6"/>
        <v>(changes RB,BL)</v>
      </c>
    </row>
    <row r="332" spans="4:18" hidden="1" x14ac:dyDescent="0.25">
      <c r="D332" t="s">
        <v>475</v>
      </c>
      <c r="E332" t="s">
        <v>33</v>
      </c>
      <c r="J332" t="str">
        <f t="shared" si="0"/>
        <v xml:space="preserve">7c  7s  7h 10q:  RA DA LI FI LI DO RO         </v>
      </c>
      <c r="M332">
        <f t="shared" si="7"/>
        <v>7</v>
      </c>
      <c r="N332">
        <f t="shared" si="8"/>
        <v>7</v>
      </c>
      <c r="O332">
        <f t="shared" si="9"/>
        <v>7</v>
      </c>
      <c r="P332">
        <f t="shared" si="10"/>
        <v>10</v>
      </c>
      <c r="Q332" t="str">
        <f t="shared" si="11"/>
        <v>RA DA LI FI LI DO RO</v>
      </c>
      <c r="R332" t="str">
        <f t="shared" si="6"/>
        <v>(changes BL)</v>
      </c>
    </row>
    <row r="333" spans="4:18" hidden="1" x14ac:dyDescent="0.25">
      <c r="D333" t="s">
        <v>476</v>
      </c>
      <c r="E333" t="s">
        <v>33</v>
      </c>
      <c r="J333" t="str">
        <f t="shared" si="0"/>
        <v xml:space="preserve">7c  7s  9h 10q:  RALO FA DO FA DA ROLA FI     </v>
      </c>
      <c r="M333">
        <f t="shared" si="7"/>
        <v>7</v>
      </c>
      <c r="N333">
        <f t="shared" si="8"/>
        <v>7</v>
      </c>
      <c r="O333">
        <f t="shared" si="9"/>
        <v>9</v>
      </c>
      <c r="P333">
        <f t="shared" si="10"/>
        <v>10</v>
      </c>
      <c r="Q333" t="str">
        <f t="shared" si="11"/>
        <v>RALO FA DO FA DA ROLA FI</v>
      </c>
      <c r="R333" t="str">
        <f t="shared" si="6"/>
        <v>(all preserved)</v>
      </c>
    </row>
    <row r="334" spans="4:18" hidden="1" x14ac:dyDescent="0.25">
      <c r="D334" t="s">
        <v>477</v>
      </c>
      <c r="E334" t="s">
        <v>33</v>
      </c>
      <c r="J334" t="str">
        <f t="shared" si="0"/>
        <v xml:space="preserve">7c  8s  9h  9q:  ROLO FA ROLA FO RA TA FO     </v>
      </c>
      <c r="M334">
        <f t="shared" si="7"/>
        <v>7</v>
      </c>
      <c r="N334">
        <f t="shared" si="8"/>
        <v>8</v>
      </c>
      <c r="O334">
        <f t="shared" si="9"/>
        <v>9</v>
      </c>
      <c r="P334">
        <f t="shared" si="10"/>
        <v>9</v>
      </c>
      <c r="Q334" t="str">
        <f t="shared" si="11"/>
        <v>ROLO FA ROLA FO RA TA FO</v>
      </c>
      <c r="R334" t="str">
        <f t="shared" si="6"/>
        <v>(changes RB)</v>
      </c>
    </row>
    <row r="335" spans="4:18" hidden="1" x14ac:dyDescent="0.25">
      <c r="D335" t="s">
        <v>478</v>
      </c>
      <c r="E335" t="s">
        <v>33</v>
      </c>
      <c r="J335" t="str">
        <f t="shared" si="0"/>
        <v xml:space="preserve">7c  7s  8h  9q:  LO FA LO BO LI TA FOBA       </v>
      </c>
      <c r="M335">
        <f t="shared" si="7"/>
        <v>7</v>
      </c>
      <c r="N335">
        <f t="shared" si="8"/>
        <v>7</v>
      </c>
      <c r="O335">
        <f t="shared" si="9"/>
        <v>8</v>
      </c>
      <c r="P335">
        <f t="shared" si="10"/>
        <v>9</v>
      </c>
      <c r="Q335" t="str">
        <f t="shared" si="11"/>
        <v>LO FA LO BO LI TA FOBA</v>
      </c>
      <c r="R335" t="str">
        <f t="shared" si="6"/>
        <v>(changes RB,BL)</v>
      </c>
    </row>
    <row r="336" spans="4:18" hidden="1" x14ac:dyDescent="0.25">
      <c r="D336" t="s">
        <v>479</v>
      </c>
      <c r="E336" t="s">
        <v>33</v>
      </c>
      <c r="J336" t="str">
        <f t="shared" si="0"/>
        <v xml:space="preserve">7c  7s  7h  8q:  LO FA LI TO LO TA FO         </v>
      </c>
      <c r="M336">
        <f t="shared" si="7"/>
        <v>7</v>
      </c>
      <c r="N336">
        <f t="shared" si="8"/>
        <v>7</v>
      </c>
      <c r="O336">
        <f t="shared" si="9"/>
        <v>7</v>
      </c>
      <c r="P336">
        <f t="shared" si="10"/>
        <v>8</v>
      </c>
      <c r="Q336" t="str">
        <f t="shared" si="11"/>
        <v>LO FA LI TO LO TA FO</v>
      </c>
      <c r="R336" t="str">
        <f t="shared" si="6"/>
        <v>(all preserved)</v>
      </c>
    </row>
    <row r="337" spans="2:20" hidden="1" x14ac:dyDescent="0.25">
      <c r="D337" t="s">
        <v>480</v>
      </c>
      <c r="E337" t="s">
        <v>33</v>
      </c>
      <c r="J337" t="str">
        <f t="shared" si="0"/>
        <v xml:space="preserve">7c  7s  7h  8q:  LO FA DO FA DA LA FI         </v>
      </c>
      <c r="M337">
        <f t="shared" si="7"/>
        <v>7</v>
      </c>
      <c r="N337">
        <f t="shared" si="8"/>
        <v>7</v>
      </c>
      <c r="O337">
        <f t="shared" si="9"/>
        <v>7</v>
      </c>
      <c r="P337">
        <f t="shared" si="10"/>
        <v>8</v>
      </c>
      <c r="Q337" t="str">
        <f t="shared" si="11"/>
        <v>LO FA DO FA DA LA FI</v>
      </c>
      <c r="R337" t="str">
        <f t="shared" si="6"/>
        <v>(all preserved)</v>
      </c>
    </row>
    <row r="338" spans="2:20" hidden="1" x14ac:dyDescent="0.25">
      <c r="D338" t="s">
        <v>481</v>
      </c>
      <c r="E338" t="s">
        <v>33</v>
      </c>
      <c r="J338" t="str">
        <f t="shared" si="0"/>
        <v xml:space="preserve">7c  7s  7h  8q:  FO TO FA TI RO TO RA         </v>
      </c>
      <c r="M338">
        <f t="shared" si="7"/>
        <v>7</v>
      </c>
      <c r="N338">
        <f t="shared" si="8"/>
        <v>7</v>
      </c>
      <c r="O338">
        <f t="shared" si="9"/>
        <v>7</v>
      </c>
      <c r="P338">
        <f t="shared" si="10"/>
        <v>8</v>
      </c>
      <c r="Q338" t="str">
        <f t="shared" si="11"/>
        <v>FO TO FA TI RO TO RA</v>
      </c>
      <c r="R338" t="str">
        <f t="shared" si="6"/>
        <v>(all preserved)</v>
      </c>
    </row>
    <row r="339" spans="2:20" hidden="1" x14ac:dyDescent="0.25"/>
    <row r="340" spans="2:20" x14ac:dyDescent="0.25">
      <c r="B340" s="358" t="s">
        <v>951</v>
      </c>
      <c r="C340" s="358"/>
      <c r="D340" s="358"/>
      <c r="E340" s="358"/>
      <c r="F340" s="358"/>
      <c r="G340" s="358"/>
      <c r="H340" s="358"/>
      <c r="I340" s="358"/>
      <c r="J340" s="358"/>
      <c r="K340" s="358"/>
      <c r="L340" s="358"/>
      <c r="M340" s="358"/>
      <c r="N340" s="358"/>
      <c r="O340" s="358"/>
      <c r="P340" s="358"/>
      <c r="Q340" s="358"/>
      <c r="R340" s="358"/>
      <c r="S340" s="358"/>
      <c r="T340" s="358"/>
    </row>
    <row r="341" spans="2:20" x14ac:dyDescent="0.25">
      <c r="B341" s="358" t="s">
        <v>952</v>
      </c>
      <c r="C341" s="358"/>
      <c r="D341" s="358"/>
      <c r="E341" s="358"/>
      <c r="F341" s="358"/>
      <c r="G341" s="358"/>
      <c r="H341" s="358"/>
      <c r="I341" s="358"/>
      <c r="J341" s="358"/>
      <c r="K341" s="358"/>
      <c r="L341" s="358"/>
      <c r="M341" s="358"/>
      <c r="N341" s="358"/>
      <c r="O341" s="358"/>
      <c r="P341" s="358"/>
      <c r="Q341" s="358"/>
      <c r="R341" s="358"/>
      <c r="S341" s="358"/>
      <c r="T341" s="358"/>
    </row>
    <row r="342" spans="2:20" x14ac:dyDescent="0.25">
      <c r="B342" s="358" t="s">
        <v>953</v>
      </c>
      <c r="C342" s="358"/>
      <c r="D342" s="358"/>
      <c r="E342" s="358"/>
      <c r="F342" s="358"/>
      <c r="G342" s="358"/>
      <c r="H342" s="358"/>
      <c r="I342" s="358"/>
      <c r="J342" s="358"/>
      <c r="K342" s="358"/>
      <c r="L342" s="358"/>
      <c r="M342" s="358"/>
      <c r="N342" s="358"/>
      <c r="O342" s="358"/>
      <c r="P342" s="358"/>
      <c r="Q342" s="358"/>
      <c r="R342" s="358"/>
      <c r="S342" s="358"/>
      <c r="T342" s="358"/>
    </row>
    <row r="343" spans="2:20" x14ac:dyDescent="0.25">
      <c r="B343" s="79"/>
      <c r="C343" s="79"/>
      <c r="D343" s="79"/>
      <c r="E343" s="79"/>
      <c r="F343" s="79"/>
      <c r="G343" s="79"/>
      <c r="H343" s="79"/>
      <c r="I343" s="79"/>
      <c r="J343" s="79"/>
      <c r="K343" s="79"/>
      <c r="L343" s="79"/>
      <c r="M343" s="79"/>
      <c r="N343" s="79"/>
      <c r="O343" s="79"/>
      <c r="P343" s="79"/>
      <c r="Q343" s="79"/>
      <c r="R343" s="79"/>
      <c r="S343" s="79"/>
      <c r="T343" s="79"/>
    </row>
    <row r="344" spans="2:20" x14ac:dyDescent="0.25">
      <c r="B344" s="358" t="s">
        <v>1455</v>
      </c>
      <c r="C344" s="358"/>
      <c r="D344" s="358"/>
      <c r="E344" s="358"/>
      <c r="F344" s="358"/>
      <c r="G344" s="358"/>
      <c r="H344" s="358"/>
      <c r="I344" s="358"/>
      <c r="J344" s="358"/>
      <c r="K344" s="358"/>
      <c r="L344" s="358"/>
      <c r="M344" s="358"/>
      <c r="N344" s="358"/>
      <c r="O344" s="358"/>
      <c r="P344" s="358"/>
      <c r="Q344" s="358"/>
      <c r="R344" s="358"/>
      <c r="S344" s="358"/>
      <c r="T344" s="358"/>
    </row>
    <row r="345" spans="2:20" x14ac:dyDescent="0.25">
      <c r="B345" s="358" t="s">
        <v>1337</v>
      </c>
      <c r="C345" s="358"/>
      <c r="D345" s="358"/>
      <c r="E345" s="358"/>
      <c r="F345" s="358"/>
      <c r="G345" s="358"/>
      <c r="H345" s="358"/>
      <c r="I345" s="358"/>
      <c r="J345" s="358"/>
      <c r="K345" s="358"/>
      <c r="L345" s="358"/>
      <c r="M345" s="358"/>
      <c r="N345" s="358"/>
      <c r="O345" s="358"/>
      <c r="P345" s="358"/>
      <c r="Q345" s="358"/>
      <c r="R345" s="358"/>
      <c r="S345" s="358"/>
      <c r="T345" s="358"/>
    </row>
    <row r="346" spans="2:20" x14ac:dyDescent="0.25">
      <c r="B346" s="358" t="s">
        <v>1338</v>
      </c>
      <c r="C346" s="358"/>
      <c r="D346" s="358"/>
      <c r="E346" s="358"/>
      <c r="F346" s="358"/>
      <c r="G346" s="358"/>
      <c r="H346" s="358"/>
      <c r="I346" s="358"/>
      <c r="J346" s="358"/>
      <c r="K346" s="358"/>
      <c r="L346" s="358"/>
      <c r="M346" s="358"/>
      <c r="N346" s="358"/>
      <c r="O346" s="358"/>
      <c r="P346" s="358"/>
      <c r="Q346" s="358"/>
      <c r="R346" s="358"/>
      <c r="S346" s="358"/>
      <c r="T346" s="358"/>
    </row>
    <row r="347" spans="2:20" x14ac:dyDescent="0.25">
      <c r="B347" s="79"/>
      <c r="C347" s="79"/>
      <c r="D347" s="79"/>
      <c r="E347" s="79"/>
      <c r="F347" s="79"/>
      <c r="G347" s="79"/>
      <c r="H347" s="79"/>
      <c r="I347" s="79"/>
      <c r="J347" s="79"/>
      <c r="K347" s="79"/>
      <c r="L347" s="79"/>
      <c r="M347" s="79"/>
      <c r="N347" s="79"/>
      <c r="O347" s="79"/>
      <c r="P347" s="79"/>
      <c r="Q347" s="79"/>
      <c r="R347" s="79"/>
      <c r="S347" s="79"/>
      <c r="T347" s="79"/>
    </row>
    <row r="348" spans="2:20" x14ac:dyDescent="0.25">
      <c r="B348" s="366" t="s">
        <v>1335</v>
      </c>
      <c r="C348" s="366"/>
      <c r="D348" s="366"/>
      <c r="E348" s="366"/>
      <c r="F348" s="366"/>
      <c r="G348" s="366"/>
      <c r="H348" s="366"/>
      <c r="I348" s="366"/>
      <c r="J348" s="366"/>
      <c r="K348" s="366"/>
      <c r="L348" s="366"/>
      <c r="M348" s="366"/>
      <c r="N348" s="366"/>
      <c r="O348" s="366"/>
      <c r="P348" s="366"/>
      <c r="Q348" s="366"/>
      <c r="R348" s="366"/>
      <c r="S348" s="366"/>
      <c r="T348" s="366"/>
    </row>
    <row r="349" spans="2:20" x14ac:dyDescent="0.25">
      <c r="B349" s="358" t="s">
        <v>1336</v>
      </c>
      <c r="C349" s="358"/>
      <c r="D349" s="358"/>
      <c r="E349" s="358"/>
      <c r="F349" s="358"/>
      <c r="G349" s="358"/>
      <c r="H349" s="358"/>
      <c r="I349" s="358"/>
      <c r="J349" s="358"/>
      <c r="K349" s="358"/>
      <c r="L349" s="358"/>
      <c r="M349" s="358"/>
      <c r="N349" s="358"/>
      <c r="O349" s="358"/>
      <c r="P349" s="358"/>
      <c r="Q349" s="358"/>
      <c r="R349" s="358"/>
    </row>
    <row r="350" spans="2:20" x14ac:dyDescent="0.25">
      <c r="B350" s="358" t="s">
        <v>1367</v>
      </c>
      <c r="C350" s="358"/>
      <c r="D350" s="358"/>
      <c r="E350" s="358"/>
      <c r="F350" s="358"/>
      <c r="G350" s="358"/>
      <c r="H350" s="358"/>
      <c r="I350" s="358"/>
      <c r="J350" s="358"/>
      <c r="K350" s="358"/>
      <c r="L350" s="358"/>
      <c r="M350" s="358"/>
      <c r="N350" s="358"/>
      <c r="O350" s="358"/>
      <c r="P350" s="358"/>
      <c r="Q350" s="358"/>
      <c r="R350" s="358"/>
    </row>
  </sheetData>
  <sortState ref="M330:R345">
    <sortCondition ref="R330:R345"/>
  </sortState>
  <mergeCells count="102">
    <mergeCell ref="B350:R350"/>
    <mergeCell ref="B340:T340"/>
    <mergeCell ref="B341:T341"/>
    <mergeCell ref="B342:T342"/>
    <mergeCell ref="D85:D89"/>
    <mergeCell ref="D90:D94"/>
    <mergeCell ref="C67:C94"/>
    <mergeCell ref="D81:D84"/>
    <mergeCell ref="D113:D121"/>
    <mergeCell ref="D122:D124"/>
    <mergeCell ref="C95:C124"/>
    <mergeCell ref="D125:D128"/>
    <mergeCell ref="D95:D98"/>
    <mergeCell ref="D99:D103"/>
    <mergeCell ref="D104:D107"/>
    <mergeCell ref="D108:D112"/>
    <mergeCell ref="C145:C178"/>
    <mergeCell ref="D179:D180"/>
    <mergeCell ref="D181:D184"/>
    <mergeCell ref="C179:C197"/>
    <mergeCell ref="D129:D132"/>
    <mergeCell ref="D135:D139"/>
    <mergeCell ref="D140:D144"/>
    <mergeCell ref="C125:C144"/>
    <mergeCell ref="D153:D156"/>
    <mergeCell ref="D63:D66"/>
    <mergeCell ref="C41:C66"/>
    <mergeCell ref="D69:D72"/>
    <mergeCell ref="D73:D76"/>
    <mergeCell ref="D77:D80"/>
    <mergeCell ref="D59:D62"/>
    <mergeCell ref="D43:D46"/>
    <mergeCell ref="D47:D50"/>
    <mergeCell ref="D51:D54"/>
    <mergeCell ref="D55:D58"/>
    <mergeCell ref="M3:R3"/>
    <mergeCell ref="F3:K3"/>
    <mergeCell ref="C5:C40"/>
    <mergeCell ref="D7:D11"/>
    <mergeCell ref="D12:D16"/>
    <mergeCell ref="D17:D25"/>
    <mergeCell ref="D26:D34"/>
    <mergeCell ref="D35:D37"/>
    <mergeCell ref="D38:D40"/>
    <mergeCell ref="D145:D152"/>
    <mergeCell ref="D185:D186"/>
    <mergeCell ref="D187:D190"/>
    <mergeCell ref="D191:D194"/>
    <mergeCell ref="D195:D197"/>
    <mergeCell ref="D157:D164"/>
    <mergeCell ref="D165:D168"/>
    <mergeCell ref="D169:D178"/>
    <mergeCell ref="B234:B279"/>
    <mergeCell ref="D212:D214"/>
    <mergeCell ref="D215:D216"/>
    <mergeCell ref="C198:C216"/>
    <mergeCell ref="C217:C233"/>
    <mergeCell ref="D217:D220"/>
    <mergeCell ref="D221:D223"/>
    <mergeCell ref="D225:D228"/>
    <mergeCell ref="D229:D231"/>
    <mergeCell ref="D232:D233"/>
    <mergeCell ref="D198:D199"/>
    <mergeCell ref="D200:D203"/>
    <mergeCell ref="D204:D207"/>
    <mergeCell ref="D208:D211"/>
    <mergeCell ref="D275:D276"/>
    <mergeCell ref="D277:D278"/>
    <mergeCell ref="C234:C251"/>
    <mergeCell ref="C252:C267"/>
    <mergeCell ref="D252:D254"/>
    <mergeCell ref="D256:D259"/>
    <mergeCell ref="D260:D262"/>
    <mergeCell ref="D263:D264"/>
    <mergeCell ref="D235:D237"/>
    <mergeCell ref="D238:D241"/>
    <mergeCell ref="D242:D243"/>
    <mergeCell ref="D244:D246"/>
    <mergeCell ref="B349:R349"/>
    <mergeCell ref="B344:T344"/>
    <mergeCell ref="B346:T346"/>
    <mergeCell ref="B345:T345"/>
    <mergeCell ref="C280:C294"/>
    <mergeCell ref="D288:D290"/>
    <mergeCell ref="D291:D294"/>
    <mergeCell ref="B348:T348"/>
    <mergeCell ref="B1:T1"/>
    <mergeCell ref="D299:D301"/>
    <mergeCell ref="B5:B94"/>
    <mergeCell ref="B95:B144"/>
    <mergeCell ref="B145:B178"/>
    <mergeCell ref="B179:B233"/>
    <mergeCell ref="D280:D282"/>
    <mergeCell ref="D284:D286"/>
    <mergeCell ref="C295:C301"/>
    <mergeCell ref="D295:D296"/>
    <mergeCell ref="D297:D298"/>
    <mergeCell ref="B280:B301"/>
    <mergeCell ref="C268:C279"/>
    <mergeCell ref="D268:D270"/>
    <mergeCell ref="D271:D273"/>
    <mergeCell ref="D247:D251"/>
  </mergeCells>
  <conditionalFormatting sqref="M8:P11">
    <cfRule type="expression" dxfId="60" priority="56">
      <formula>M8&lt;M$7</formula>
    </cfRule>
  </conditionalFormatting>
  <conditionalFormatting sqref="M13:P16">
    <cfRule type="expression" dxfId="59" priority="55">
      <formula>M13&lt;M$12</formula>
    </cfRule>
  </conditionalFormatting>
  <conditionalFormatting sqref="M5:P7 M12:P12 M17:P17 M26:P26 M35:P35 M38:P38 M41:P43 M47:P47 M51:P51 M55:P55 M59:P59 M63:P63 M67:P69 M73:P73 M77:P77 M81:P81 M85:P85 M90:P90 M95:P95 M99:P99 M104:P104 M108:P108 M113:P114 M122:P122 M125:P125 M129:P129 M133:P135 M140:P140 M145:P145 M169:P169 M153:P153 M165:P165 M179:P179 M181:P181 M185:P185 M187:P187 M191:P192 M195:P195 M198:P198 M200:P200 M204:P204 M208:P208 M212:P212 M215:P215 M217:P217 M221:P221 M224:P225 M229:P229 M232:P232 M238:P238 M242:P242 M244:P244 M247:P247 M234:P235 M252:P252 M255:P256 M260:P260 M263:P263 M265:P265 M268:P268 M271:P271 M274:P275 M277:P277 M279:P280 M283:P284 M287:P287 M295:P295 M297:P297 M299:P299">
    <cfRule type="expression" dxfId="58" priority="54">
      <formula>M5&lt;F5</formula>
    </cfRule>
  </conditionalFormatting>
  <conditionalFormatting sqref="M19:P25">
    <cfRule type="expression" dxfId="57" priority="53">
      <formula>M19&lt;MIN(M$17:M$18)</formula>
    </cfRule>
  </conditionalFormatting>
  <conditionalFormatting sqref="M28:P34">
    <cfRule type="expression" dxfId="56" priority="52">
      <formula>M28&lt;MIN(M$26:M$27)</formula>
    </cfRule>
  </conditionalFormatting>
  <conditionalFormatting sqref="M36:P37">
    <cfRule type="expression" dxfId="55" priority="51">
      <formula>M36&lt;M$35</formula>
    </cfRule>
  </conditionalFormatting>
  <conditionalFormatting sqref="M39:P40">
    <cfRule type="expression" dxfId="54" priority="50">
      <formula>M39&lt;M$38</formula>
    </cfRule>
  </conditionalFormatting>
  <conditionalFormatting sqref="M44:P46">
    <cfRule type="expression" dxfId="53" priority="49">
      <formula>M44&lt;M$43</formula>
    </cfRule>
  </conditionalFormatting>
  <conditionalFormatting sqref="M48:P50">
    <cfRule type="expression" dxfId="52" priority="48">
      <formula>M48&lt;M$47</formula>
    </cfRule>
  </conditionalFormatting>
  <conditionalFormatting sqref="M52:P54">
    <cfRule type="expression" dxfId="51" priority="47">
      <formula>M52&lt;M$51</formula>
    </cfRule>
  </conditionalFormatting>
  <conditionalFormatting sqref="M56:P58">
    <cfRule type="expression" dxfId="50" priority="46">
      <formula>M56&lt;M$55</formula>
    </cfRule>
  </conditionalFormatting>
  <conditionalFormatting sqref="F5:I305">
    <cfRule type="expression" dxfId="49" priority="3" stopIfTrue="1">
      <formula>AND(F5&lt;&gt;"",$K5=$R5,$K5="(all preserved)",F5&lt;=M5)</formula>
    </cfRule>
    <cfRule type="expression" dxfId="48" priority="45">
      <formula>AND(F5&lt;&gt;"",$K5=$R5,F5&lt;=M5)</formula>
    </cfRule>
  </conditionalFormatting>
  <conditionalFormatting sqref="M60:P62">
    <cfRule type="expression" dxfId="47" priority="44">
      <formula>M60&lt;M$59</formula>
    </cfRule>
  </conditionalFormatting>
  <conditionalFormatting sqref="M64:P66">
    <cfRule type="expression" dxfId="46" priority="43">
      <formula>M64&lt;M$63</formula>
    </cfRule>
  </conditionalFormatting>
  <conditionalFormatting sqref="M70:P72">
    <cfRule type="expression" dxfId="45" priority="42">
      <formula>M70&lt;M$69</formula>
    </cfRule>
  </conditionalFormatting>
  <conditionalFormatting sqref="M74:P76">
    <cfRule type="expression" dxfId="44" priority="41">
      <formula>M74&lt;M$73</formula>
    </cfRule>
  </conditionalFormatting>
  <conditionalFormatting sqref="M78:P80">
    <cfRule type="expression" dxfId="43" priority="40">
      <formula>M78&lt;M$77</formula>
    </cfRule>
  </conditionalFormatting>
  <conditionalFormatting sqref="M82:P84">
    <cfRule type="expression" dxfId="42" priority="39">
      <formula>M82&lt;M$81</formula>
    </cfRule>
  </conditionalFormatting>
  <conditionalFormatting sqref="F88:I88">
    <cfRule type="expression" dxfId="41" priority="63">
      <formula>AND(F88&lt;&gt;"",$K88=#REF!,F88&lt;=#REF!)</formula>
    </cfRule>
  </conditionalFormatting>
  <conditionalFormatting sqref="F86:I86 F146:I146">
    <cfRule type="expression" dxfId="40" priority="64">
      <formula>AND(F86&lt;&gt;"",$K86=$R88,F86&lt;=M88)</formula>
    </cfRule>
  </conditionalFormatting>
  <conditionalFormatting sqref="M87:P89">
    <cfRule type="expression" dxfId="39" priority="38">
      <formula>M87&lt;MIN(M$85:M$86)</formula>
    </cfRule>
  </conditionalFormatting>
  <conditionalFormatting sqref="M92:P94">
    <cfRule type="expression" dxfId="38" priority="37">
      <formula>M92&lt;MIN(M$90:M$91)</formula>
    </cfRule>
  </conditionalFormatting>
  <conditionalFormatting sqref="M96:P98">
    <cfRule type="expression" dxfId="37" priority="36">
      <formula>M96&lt;M$95</formula>
    </cfRule>
  </conditionalFormatting>
  <conditionalFormatting sqref="M100:P103">
    <cfRule type="expression" dxfId="36" priority="35">
      <formula>M100&lt;M$99</formula>
    </cfRule>
  </conditionalFormatting>
  <conditionalFormatting sqref="M105:P107">
    <cfRule type="expression" dxfId="35" priority="34">
      <formula>M105&lt;M$104</formula>
    </cfRule>
  </conditionalFormatting>
  <conditionalFormatting sqref="M115:P121">
    <cfRule type="expression" dxfId="34" priority="33">
      <formula>M115&lt;MIN(M$113,M$114)</formula>
    </cfRule>
  </conditionalFormatting>
  <conditionalFormatting sqref="M123:P124">
    <cfRule type="expression" dxfId="33" priority="32">
      <formula>M123&lt;M$122</formula>
    </cfRule>
  </conditionalFormatting>
  <conditionalFormatting sqref="M126:P127">
    <cfRule type="expression" dxfId="32" priority="31">
      <formula>M126&lt;M$125</formula>
    </cfRule>
  </conditionalFormatting>
  <conditionalFormatting sqref="M130:P131">
    <cfRule type="expression" dxfId="31" priority="30">
      <formula>M130&lt;M$129</formula>
    </cfRule>
  </conditionalFormatting>
  <conditionalFormatting sqref="M137:P139">
    <cfRule type="expression" dxfId="30" priority="29">
      <formula>M137&lt;MIN(M$135:M$136)</formula>
    </cfRule>
  </conditionalFormatting>
  <conditionalFormatting sqref="M142:P144 N153:P153 N145:P145">
    <cfRule type="expression" dxfId="29" priority="28">
      <formula>M142&lt;MIN(M$140:M$141)</formula>
    </cfRule>
  </conditionalFormatting>
  <conditionalFormatting sqref="M109:P112">
    <cfRule type="expression" dxfId="28" priority="27">
      <formula>M109&lt;M$108</formula>
    </cfRule>
  </conditionalFormatting>
  <conditionalFormatting sqref="M157:P157">
    <cfRule type="expression" dxfId="27" priority="65">
      <formula>M157&lt;F157</formula>
    </cfRule>
  </conditionalFormatting>
  <conditionalFormatting sqref="F147:I148 F150:I150">
    <cfRule type="expression" dxfId="26" priority="67">
      <formula>AND(F147&lt;&gt;"",$K147=$R146,F147&lt;=M146)</formula>
    </cfRule>
  </conditionalFormatting>
  <conditionalFormatting sqref="F149:I149">
    <cfRule type="expression" dxfId="25" priority="71">
      <formula>AND(F149&lt;&gt;"",$K149=$R150,F149&lt;=M150)</formula>
    </cfRule>
  </conditionalFormatting>
  <conditionalFormatting sqref="M146:P152">
    <cfRule type="expression" dxfId="24" priority="26">
      <formula>M146&lt;M$145</formula>
    </cfRule>
  </conditionalFormatting>
  <conditionalFormatting sqref="M154:P156">
    <cfRule type="expression" dxfId="23" priority="25">
      <formula>M154&lt;M$153</formula>
    </cfRule>
  </conditionalFormatting>
  <conditionalFormatting sqref="M182:P184">
    <cfRule type="expression" dxfId="22" priority="24">
      <formula>M182&lt;M$181</formula>
    </cfRule>
  </conditionalFormatting>
  <conditionalFormatting sqref="M188:P190">
    <cfRule type="expression" dxfId="21" priority="23">
      <formula>M188&lt;M$187</formula>
    </cfRule>
  </conditionalFormatting>
  <conditionalFormatting sqref="M193:P194">
    <cfRule type="expression" dxfId="20" priority="22">
      <formula>M193&lt;MIN(M$191:M$192)</formula>
    </cfRule>
  </conditionalFormatting>
  <conditionalFormatting sqref="M205:P207">
    <cfRule type="expression" dxfId="19" priority="21">
      <formula>M205&lt;M$204</formula>
    </cfRule>
  </conditionalFormatting>
  <conditionalFormatting sqref="M213:P213">
    <cfRule type="expression" dxfId="18" priority="20">
      <formula>M213&lt;M$212</formula>
    </cfRule>
  </conditionalFormatting>
  <conditionalFormatting sqref="M218:P220">
    <cfRule type="expression" dxfId="17" priority="19">
      <formula>M218&lt;M$217</formula>
    </cfRule>
  </conditionalFormatting>
  <conditionalFormatting sqref="M230:P230">
    <cfRule type="expression" dxfId="16" priority="18">
      <formula>M230&lt;M$229</formula>
    </cfRule>
  </conditionalFormatting>
  <conditionalFormatting sqref="M236:P237">
    <cfRule type="expression" dxfId="15" priority="17">
      <formula>M236&lt;M$235</formula>
    </cfRule>
  </conditionalFormatting>
  <conditionalFormatting sqref="M239:P241">
    <cfRule type="expression" dxfId="14" priority="16">
      <formula>M239&lt;M$238</formula>
    </cfRule>
  </conditionalFormatting>
  <conditionalFormatting sqref="M249:P251">
    <cfRule type="expression" dxfId="13" priority="15">
      <formula>M249&lt;MIN(M$247:M$248)</formula>
    </cfRule>
  </conditionalFormatting>
  <conditionalFormatting sqref="M166:P168">
    <cfRule type="expression" dxfId="12" priority="14">
      <formula>M166&lt;M$165</formula>
    </cfRule>
  </conditionalFormatting>
  <conditionalFormatting sqref="M158:P164">
    <cfRule type="expression" dxfId="11" priority="13">
      <formula>M158&lt;M$157</formula>
    </cfRule>
  </conditionalFormatting>
  <conditionalFormatting sqref="M171:P178">
    <cfRule type="expression" dxfId="10" priority="12">
      <formula>M171&lt;MIN(M$169:M$170)</formula>
    </cfRule>
  </conditionalFormatting>
  <conditionalFormatting sqref="M253:P254">
    <cfRule type="expression" dxfId="9" priority="11">
      <formula>M253&lt;M$252</formula>
    </cfRule>
  </conditionalFormatting>
  <conditionalFormatting sqref="M258:P259">
    <cfRule type="expression" dxfId="8" priority="10">
      <formula>M258&lt;MIN(M$256:M$257)</formula>
    </cfRule>
  </conditionalFormatting>
  <conditionalFormatting sqref="M266:P267">
    <cfRule type="expression" dxfId="7" priority="9">
      <formula>M266&lt;M$265</formula>
    </cfRule>
  </conditionalFormatting>
  <conditionalFormatting sqref="M269:P270">
    <cfRule type="expression" dxfId="6" priority="8">
      <formula>M269&lt;M$268</formula>
    </cfRule>
  </conditionalFormatting>
  <conditionalFormatting sqref="M272:P273">
    <cfRule type="expression" dxfId="5" priority="7">
      <formula>M272&lt;M$271</formula>
    </cfRule>
  </conditionalFormatting>
  <conditionalFormatting sqref="M281:P282">
    <cfRule type="expression" dxfId="4" priority="6">
      <formula>M281&lt;M$280</formula>
    </cfRule>
  </conditionalFormatting>
  <conditionalFormatting sqref="M285:P286">
    <cfRule type="expression" dxfId="3" priority="5">
      <formula>M285&lt;M$284</formula>
    </cfRule>
  </conditionalFormatting>
  <conditionalFormatting sqref="M300:P301">
    <cfRule type="expression" dxfId="2" priority="4">
      <formula>M300&lt;M$299</formula>
    </cfRule>
  </conditionalFormatting>
  <conditionalFormatting sqref="M289:P290">
    <cfRule type="expression" dxfId="1" priority="2">
      <formula>M289&lt;M$288</formula>
    </cfRule>
  </conditionalFormatting>
  <conditionalFormatting sqref="M293:P294">
    <cfRule type="expression" dxfId="0" priority="1">
      <formula>M293&lt;MIN(M$291:M$292)</formula>
    </cfRule>
  </conditionalFormatting>
  <printOptions gridLines="1"/>
  <pageMargins left="0.39370078740157483" right="0.39370078740157483" top="0.19685039370078741" bottom="0.39370078740157483" header="0.19685039370078741" footer="0.19685039370078741"/>
  <pageSetup paperSize="9" scale="73" fitToHeight="100" orientation="landscape" r:id="rId1"/>
  <headerFooter>
    <oddFooter>&amp;Lwww.rickostidich.com&amp;RPage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B1:T38"/>
  <sheetViews>
    <sheetView workbookViewId="0">
      <pane ySplit="1" topLeftCell="A2" activePane="bottomLeft" state="frozen"/>
      <selection activeCell="A42" sqref="A42"/>
      <selection pane="bottomLeft"/>
    </sheetView>
  </sheetViews>
  <sheetFormatPr defaultColWidth="3.5703125" defaultRowHeight="18.75" x14ac:dyDescent="0.3"/>
  <cols>
    <col min="1" max="1" width="3.5703125" style="80" customWidth="1"/>
    <col min="2" max="2" width="5.85546875" style="80" bestFit="1" customWidth="1"/>
    <col min="3" max="18" width="3.5703125" style="80" customWidth="1"/>
    <col min="19" max="19" width="3.5703125" style="80"/>
    <col min="20" max="20" width="187.140625" style="80" bestFit="1" customWidth="1"/>
    <col min="21" max="16384" width="3.5703125" style="80"/>
  </cols>
  <sheetData>
    <row r="1" spans="2:20" x14ac:dyDescent="0.3">
      <c r="B1" s="78" t="s">
        <v>954</v>
      </c>
      <c r="C1" s="78"/>
      <c r="D1" s="78"/>
      <c r="E1" s="78"/>
      <c r="F1" s="78"/>
      <c r="G1" s="78"/>
      <c r="H1" s="78"/>
      <c r="I1" s="78"/>
      <c r="J1" s="78"/>
      <c r="K1" s="78"/>
      <c r="L1" s="78"/>
      <c r="M1" s="78"/>
      <c r="N1" s="78"/>
      <c r="O1" s="78"/>
      <c r="P1" s="78"/>
      <c r="Q1" s="78"/>
      <c r="R1" s="78"/>
    </row>
    <row r="3" spans="2:20" x14ac:dyDescent="0.3">
      <c r="B3" s="80" t="s">
        <v>957</v>
      </c>
    </row>
    <row r="4" spans="2:20" x14ac:dyDescent="0.3">
      <c r="B4" s="80" t="s">
        <v>958</v>
      </c>
    </row>
    <row r="6" spans="2:20" ht="19.5" thickBot="1" x14ac:dyDescent="0.35">
      <c r="B6" s="97"/>
      <c r="C6" s="180" t="s">
        <v>874</v>
      </c>
      <c r="D6" s="180" t="s">
        <v>875</v>
      </c>
      <c r="E6" s="180" t="s">
        <v>876</v>
      </c>
      <c r="F6" s="181" t="s">
        <v>877</v>
      </c>
      <c r="G6" s="180" t="s">
        <v>878</v>
      </c>
      <c r="H6" s="180" t="s">
        <v>879</v>
      </c>
      <c r="I6" s="180" t="s">
        <v>880</v>
      </c>
      <c r="J6" s="182" t="s">
        <v>881</v>
      </c>
      <c r="K6" s="183" t="s">
        <v>882</v>
      </c>
      <c r="L6" s="180" t="s">
        <v>883</v>
      </c>
      <c r="M6" s="180" t="s">
        <v>884</v>
      </c>
      <c r="N6" s="181" t="s">
        <v>885</v>
      </c>
      <c r="O6" s="184" t="s">
        <v>886</v>
      </c>
      <c r="P6" s="180" t="s">
        <v>887</v>
      </c>
      <c r="Q6" s="180" t="s">
        <v>888</v>
      </c>
      <c r="R6" s="180" t="s">
        <v>889</v>
      </c>
      <c r="T6" s="80" t="s">
        <v>967</v>
      </c>
    </row>
    <row r="7" spans="2:20" ht="19.5" thickTop="1" x14ac:dyDescent="0.3">
      <c r="B7" s="164" t="s">
        <v>890</v>
      </c>
      <c r="C7" s="185">
        <v>7</v>
      </c>
      <c r="D7" s="186">
        <v>7</v>
      </c>
      <c r="E7" s="187">
        <v>7</v>
      </c>
      <c r="F7" s="188">
        <v>5</v>
      </c>
      <c r="G7" s="186">
        <v>7</v>
      </c>
      <c r="H7" s="189">
        <v>7</v>
      </c>
      <c r="I7" s="190">
        <v>5</v>
      </c>
      <c r="J7" s="191">
        <v>7</v>
      </c>
      <c r="K7" s="192">
        <v>7</v>
      </c>
      <c r="L7" s="193">
        <v>7</v>
      </c>
      <c r="M7" s="193">
        <v>5</v>
      </c>
      <c r="N7" s="194">
        <v>7</v>
      </c>
      <c r="O7" s="195">
        <v>6</v>
      </c>
      <c r="P7" s="196">
        <v>4</v>
      </c>
      <c r="Q7" s="196">
        <v>6</v>
      </c>
      <c r="R7" s="197">
        <v>4</v>
      </c>
      <c r="T7" s="80" t="s">
        <v>972</v>
      </c>
    </row>
    <row r="8" spans="2:20" x14ac:dyDescent="0.3">
      <c r="B8" s="165" t="s">
        <v>891</v>
      </c>
      <c r="C8" s="198">
        <v>6</v>
      </c>
      <c r="D8" s="199">
        <v>8</v>
      </c>
      <c r="E8" s="200">
        <v>7</v>
      </c>
      <c r="F8" s="201">
        <v>7</v>
      </c>
      <c r="G8" s="202">
        <v>6</v>
      </c>
      <c r="H8" s="200">
        <v>7</v>
      </c>
      <c r="I8" s="203">
        <v>7</v>
      </c>
      <c r="J8" s="204">
        <v>6</v>
      </c>
      <c r="K8" s="192">
        <v>7</v>
      </c>
      <c r="L8" s="205">
        <v>7</v>
      </c>
      <c r="M8" s="206">
        <v>6</v>
      </c>
      <c r="N8" s="207">
        <v>7</v>
      </c>
      <c r="O8" s="208">
        <v>6</v>
      </c>
      <c r="P8" s="205">
        <v>3</v>
      </c>
      <c r="Q8" s="206">
        <v>6</v>
      </c>
      <c r="R8" s="209">
        <v>4</v>
      </c>
      <c r="T8" s="80" t="s">
        <v>1320</v>
      </c>
    </row>
    <row r="9" spans="2:20" x14ac:dyDescent="0.3">
      <c r="B9" s="165" t="s">
        <v>892</v>
      </c>
      <c r="C9" s="210">
        <v>7</v>
      </c>
      <c r="D9" s="211">
        <v>5</v>
      </c>
      <c r="E9" s="202">
        <v>7</v>
      </c>
      <c r="F9" s="212">
        <v>7</v>
      </c>
      <c r="G9" s="211">
        <v>5</v>
      </c>
      <c r="H9" s="199">
        <v>7</v>
      </c>
      <c r="I9" s="200">
        <v>7</v>
      </c>
      <c r="J9" s="213">
        <v>7</v>
      </c>
      <c r="K9" s="192">
        <v>7</v>
      </c>
      <c r="L9" s="205">
        <v>7</v>
      </c>
      <c r="M9" s="206">
        <v>6</v>
      </c>
      <c r="N9" s="207">
        <v>7</v>
      </c>
      <c r="O9" s="214">
        <v>7</v>
      </c>
      <c r="P9" s="206">
        <v>4</v>
      </c>
      <c r="Q9" s="205">
        <v>5</v>
      </c>
      <c r="R9" s="209">
        <v>4</v>
      </c>
      <c r="T9" s="80" t="s">
        <v>1368</v>
      </c>
    </row>
    <row r="10" spans="2:20" ht="19.5" thickBot="1" x14ac:dyDescent="0.35">
      <c r="B10" s="179" t="s">
        <v>893</v>
      </c>
      <c r="C10" s="215">
        <v>7</v>
      </c>
      <c r="D10" s="216">
        <v>6</v>
      </c>
      <c r="E10" s="217">
        <v>6</v>
      </c>
      <c r="F10" s="218">
        <v>7</v>
      </c>
      <c r="G10" s="219">
        <v>8</v>
      </c>
      <c r="H10" s="217">
        <v>6</v>
      </c>
      <c r="I10" s="220">
        <v>7</v>
      </c>
      <c r="J10" s="221">
        <v>7</v>
      </c>
      <c r="K10" s="222">
        <v>7</v>
      </c>
      <c r="L10" s="223">
        <v>7</v>
      </c>
      <c r="M10" s="224">
        <v>6</v>
      </c>
      <c r="N10" s="225">
        <v>7</v>
      </c>
      <c r="O10" s="226">
        <v>6</v>
      </c>
      <c r="P10" s="224">
        <v>4</v>
      </c>
      <c r="Q10" s="224">
        <v>6</v>
      </c>
      <c r="R10" s="227">
        <v>3</v>
      </c>
      <c r="T10" s="80" t="s">
        <v>966</v>
      </c>
    </row>
    <row r="11" spans="2:20" x14ac:dyDescent="0.3">
      <c r="B11" s="164" t="s">
        <v>894</v>
      </c>
      <c r="C11" s="228">
        <v>6</v>
      </c>
      <c r="D11" s="229">
        <v>4</v>
      </c>
      <c r="E11" s="202">
        <v>6</v>
      </c>
      <c r="F11" s="212">
        <v>7</v>
      </c>
      <c r="G11" s="229">
        <v>8</v>
      </c>
      <c r="H11" s="202">
        <v>7</v>
      </c>
      <c r="I11" s="200">
        <v>6</v>
      </c>
      <c r="J11" s="213">
        <v>3</v>
      </c>
      <c r="K11" s="92">
        <v>7</v>
      </c>
      <c r="L11" s="205">
        <v>6</v>
      </c>
      <c r="M11" s="206">
        <v>6</v>
      </c>
      <c r="N11" s="207">
        <v>5</v>
      </c>
      <c r="O11" s="214">
        <v>8</v>
      </c>
      <c r="P11" s="206">
        <v>6</v>
      </c>
      <c r="Q11" s="205">
        <v>5</v>
      </c>
      <c r="R11" s="230">
        <v>4</v>
      </c>
    </row>
    <row r="12" spans="2:20" x14ac:dyDescent="0.3">
      <c r="B12" s="165" t="s">
        <v>895</v>
      </c>
      <c r="C12" s="231">
        <v>7</v>
      </c>
      <c r="D12" s="232">
        <v>7</v>
      </c>
      <c r="E12" s="229">
        <v>4</v>
      </c>
      <c r="F12" s="233">
        <v>7</v>
      </c>
      <c r="G12" s="232">
        <v>4</v>
      </c>
      <c r="H12" s="229">
        <v>8</v>
      </c>
      <c r="I12" s="202">
        <v>7</v>
      </c>
      <c r="J12" s="234">
        <v>7</v>
      </c>
      <c r="K12" s="192">
        <v>6</v>
      </c>
      <c r="L12" s="206">
        <v>7</v>
      </c>
      <c r="M12" s="206">
        <v>6</v>
      </c>
      <c r="N12" s="235">
        <v>6</v>
      </c>
      <c r="O12" s="208">
        <v>7</v>
      </c>
      <c r="P12" s="206">
        <v>6</v>
      </c>
      <c r="Q12" s="206">
        <v>6</v>
      </c>
      <c r="R12" s="209">
        <v>5</v>
      </c>
      <c r="T12" s="80" t="s">
        <v>1370</v>
      </c>
    </row>
    <row r="13" spans="2:20" x14ac:dyDescent="0.3">
      <c r="B13" s="165" t="s">
        <v>896</v>
      </c>
      <c r="C13" s="236">
        <v>6</v>
      </c>
      <c r="D13" s="200">
        <v>7</v>
      </c>
      <c r="E13" s="232">
        <v>7</v>
      </c>
      <c r="F13" s="237">
        <v>3</v>
      </c>
      <c r="G13" s="238">
        <v>7</v>
      </c>
      <c r="H13" s="232">
        <v>4</v>
      </c>
      <c r="I13" s="211">
        <v>7</v>
      </c>
      <c r="J13" s="239">
        <v>7</v>
      </c>
      <c r="K13" s="240">
        <v>6</v>
      </c>
      <c r="L13" s="205">
        <v>6</v>
      </c>
      <c r="M13" s="206">
        <v>6</v>
      </c>
      <c r="N13" s="235">
        <v>6</v>
      </c>
      <c r="O13" s="208">
        <v>7</v>
      </c>
      <c r="P13" s="205">
        <v>5</v>
      </c>
      <c r="Q13" s="206">
        <v>6</v>
      </c>
      <c r="R13" s="209">
        <v>5</v>
      </c>
    </row>
    <row r="14" spans="2:20" ht="19.5" thickBot="1" x14ac:dyDescent="0.35">
      <c r="B14" s="179" t="s">
        <v>897</v>
      </c>
      <c r="C14" s="241">
        <v>3</v>
      </c>
      <c r="D14" s="220">
        <v>7</v>
      </c>
      <c r="E14" s="242">
        <v>7</v>
      </c>
      <c r="F14" s="243">
        <v>7</v>
      </c>
      <c r="G14" s="220">
        <v>8</v>
      </c>
      <c r="H14" s="244">
        <v>7</v>
      </c>
      <c r="I14" s="219">
        <v>4</v>
      </c>
      <c r="J14" s="245">
        <v>7</v>
      </c>
      <c r="K14" s="246">
        <v>7</v>
      </c>
      <c r="L14" s="224">
        <v>7</v>
      </c>
      <c r="M14" s="223">
        <v>5</v>
      </c>
      <c r="N14" s="247">
        <v>6</v>
      </c>
      <c r="O14" s="226">
        <v>7</v>
      </c>
      <c r="P14" s="223">
        <v>5</v>
      </c>
      <c r="Q14" s="224">
        <v>6</v>
      </c>
      <c r="R14" s="248">
        <v>5</v>
      </c>
      <c r="T14" s="80" t="s">
        <v>1456</v>
      </c>
    </row>
    <row r="15" spans="2:20" x14ac:dyDescent="0.3">
      <c r="B15" s="164" t="s">
        <v>898</v>
      </c>
      <c r="C15" s="236">
        <v>7</v>
      </c>
      <c r="D15" s="238">
        <v>8</v>
      </c>
      <c r="E15" s="203">
        <v>3</v>
      </c>
      <c r="F15" s="237">
        <v>6</v>
      </c>
      <c r="G15" s="238">
        <v>4</v>
      </c>
      <c r="H15" s="203">
        <v>6</v>
      </c>
      <c r="I15" s="211">
        <v>7</v>
      </c>
      <c r="J15" s="239">
        <v>6</v>
      </c>
      <c r="K15" s="158">
        <v>7</v>
      </c>
      <c r="L15" s="205">
        <v>5</v>
      </c>
      <c r="M15" s="206">
        <v>6</v>
      </c>
      <c r="N15" s="207">
        <v>6</v>
      </c>
      <c r="O15" s="214">
        <v>8</v>
      </c>
      <c r="P15" s="205">
        <v>4</v>
      </c>
      <c r="Q15" s="205">
        <v>5</v>
      </c>
      <c r="R15" s="209">
        <v>6</v>
      </c>
      <c r="T15" s="80" t="s">
        <v>962</v>
      </c>
    </row>
    <row r="16" spans="2:20" x14ac:dyDescent="0.3">
      <c r="B16" s="165" t="s">
        <v>899</v>
      </c>
      <c r="C16" s="198">
        <v>7</v>
      </c>
      <c r="D16" s="199">
        <v>8</v>
      </c>
      <c r="E16" s="200">
        <v>7</v>
      </c>
      <c r="F16" s="201">
        <v>4</v>
      </c>
      <c r="G16" s="199">
        <v>7</v>
      </c>
      <c r="H16" s="200">
        <v>3</v>
      </c>
      <c r="I16" s="232">
        <v>7</v>
      </c>
      <c r="J16" s="249">
        <v>7</v>
      </c>
      <c r="K16" s="92">
        <v>7</v>
      </c>
      <c r="L16" s="206">
        <v>6</v>
      </c>
      <c r="M16" s="205">
        <v>5</v>
      </c>
      <c r="N16" s="235">
        <v>7</v>
      </c>
      <c r="O16" s="208">
        <v>7</v>
      </c>
      <c r="P16" s="206">
        <v>5</v>
      </c>
      <c r="Q16" s="206">
        <v>6</v>
      </c>
      <c r="R16" s="230">
        <v>5</v>
      </c>
    </row>
    <row r="17" spans="2:20" x14ac:dyDescent="0.3">
      <c r="B17" s="165" t="s">
        <v>900</v>
      </c>
      <c r="C17" s="210">
        <v>4</v>
      </c>
      <c r="D17" s="229">
        <v>7</v>
      </c>
      <c r="E17" s="202">
        <v>7</v>
      </c>
      <c r="F17" s="212">
        <v>7</v>
      </c>
      <c r="G17" s="211">
        <v>7</v>
      </c>
      <c r="H17" s="202">
        <v>6</v>
      </c>
      <c r="I17" s="200">
        <v>3</v>
      </c>
      <c r="J17" s="250">
        <v>7</v>
      </c>
      <c r="K17" s="240">
        <v>6</v>
      </c>
      <c r="L17" s="206">
        <v>6</v>
      </c>
      <c r="M17" s="206">
        <v>6</v>
      </c>
      <c r="N17" s="207">
        <v>6</v>
      </c>
      <c r="O17" s="208">
        <v>7</v>
      </c>
      <c r="P17" s="206">
        <v>5</v>
      </c>
      <c r="Q17" s="206">
        <v>6</v>
      </c>
      <c r="R17" s="230">
        <v>5</v>
      </c>
      <c r="T17" s="80" t="s">
        <v>919</v>
      </c>
    </row>
    <row r="18" spans="2:20" ht="19.5" thickBot="1" x14ac:dyDescent="0.35">
      <c r="B18" s="166" t="s">
        <v>901</v>
      </c>
      <c r="C18" s="251">
        <v>8</v>
      </c>
      <c r="D18" s="252">
        <v>4</v>
      </c>
      <c r="E18" s="253">
        <v>7</v>
      </c>
      <c r="F18" s="254">
        <v>7</v>
      </c>
      <c r="G18" s="252">
        <v>7</v>
      </c>
      <c r="H18" s="255">
        <v>7</v>
      </c>
      <c r="I18" s="256">
        <v>7</v>
      </c>
      <c r="J18" s="257">
        <v>4</v>
      </c>
      <c r="K18" s="258">
        <v>6</v>
      </c>
      <c r="L18" s="259">
        <v>6</v>
      </c>
      <c r="M18" s="259">
        <v>6</v>
      </c>
      <c r="N18" s="181">
        <v>7</v>
      </c>
      <c r="O18" s="260">
        <v>7</v>
      </c>
      <c r="P18" s="259">
        <v>5</v>
      </c>
      <c r="Q18" s="259">
        <v>6</v>
      </c>
      <c r="R18" s="261">
        <v>6</v>
      </c>
      <c r="T18" s="80" t="s">
        <v>971</v>
      </c>
    </row>
    <row r="19" spans="2:20" ht="19.5" thickTop="1" x14ac:dyDescent="0.3">
      <c r="B19" s="167" t="s">
        <v>903</v>
      </c>
      <c r="C19" s="262">
        <v>7</v>
      </c>
      <c r="D19" s="263">
        <v>7</v>
      </c>
      <c r="E19" s="263">
        <v>7</v>
      </c>
      <c r="F19" s="264">
        <v>7</v>
      </c>
      <c r="G19" s="263">
        <v>7</v>
      </c>
      <c r="H19" s="263">
        <v>7</v>
      </c>
      <c r="I19" s="263">
        <v>7</v>
      </c>
      <c r="J19" s="265">
        <v>7</v>
      </c>
      <c r="K19" s="303">
        <v>0</v>
      </c>
      <c r="L19" s="266">
        <v>5</v>
      </c>
      <c r="M19" s="266">
        <v>5</v>
      </c>
      <c r="N19" s="267">
        <v>5</v>
      </c>
      <c r="O19" s="304">
        <v>9</v>
      </c>
      <c r="P19" s="266">
        <v>5</v>
      </c>
      <c r="Q19" s="266">
        <v>6</v>
      </c>
      <c r="R19" s="268">
        <v>5</v>
      </c>
      <c r="T19" s="80" t="s">
        <v>963</v>
      </c>
    </row>
    <row r="20" spans="2:20" x14ac:dyDescent="0.3">
      <c r="B20" s="165" t="s">
        <v>904</v>
      </c>
      <c r="C20" s="269">
        <v>7</v>
      </c>
      <c r="D20" s="270">
        <v>7</v>
      </c>
      <c r="E20" s="270">
        <v>7</v>
      </c>
      <c r="F20" s="271">
        <v>7</v>
      </c>
      <c r="G20" s="270">
        <v>5</v>
      </c>
      <c r="H20" s="272">
        <v>6</v>
      </c>
      <c r="I20" s="272">
        <v>6</v>
      </c>
      <c r="J20" s="273">
        <v>6</v>
      </c>
      <c r="K20" s="92">
        <v>5</v>
      </c>
      <c r="L20" s="307">
        <v>6</v>
      </c>
      <c r="M20" s="92">
        <v>6</v>
      </c>
      <c r="N20" s="235">
        <v>7</v>
      </c>
      <c r="O20" s="92">
        <v>8</v>
      </c>
      <c r="P20" s="92">
        <v>7</v>
      </c>
      <c r="Q20" s="92">
        <v>7</v>
      </c>
      <c r="R20" s="274">
        <v>5</v>
      </c>
    </row>
    <row r="21" spans="2:20" x14ac:dyDescent="0.3">
      <c r="B21" s="165" t="s">
        <v>905</v>
      </c>
      <c r="C21" s="275">
        <v>6</v>
      </c>
      <c r="D21" s="276">
        <v>7</v>
      </c>
      <c r="E21" s="277">
        <v>6</v>
      </c>
      <c r="F21" s="278">
        <v>7</v>
      </c>
      <c r="G21" s="276">
        <v>7</v>
      </c>
      <c r="H21" s="277">
        <v>6</v>
      </c>
      <c r="I21" s="276">
        <v>7</v>
      </c>
      <c r="J21" s="279">
        <v>6</v>
      </c>
      <c r="K21" s="92">
        <v>6</v>
      </c>
      <c r="L21" s="92">
        <v>6</v>
      </c>
      <c r="M21" s="307">
        <v>3</v>
      </c>
      <c r="N21" s="235">
        <v>6</v>
      </c>
      <c r="O21" s="92">
        <v>6</v>
      </c>
      <c r="P21" s="92">
        <v>5</v>
      </c>
      <c r="Q21" s="92">
        <v>8</v>
      </c>
      <c r="R21" s="274">
        <v>5</v>
      </c>
      <c r="T21" s="80" t="s">
        <v>959</v>
      </c>
    </row>
    <row r="22" spans="2:20" ht="19.5" thickBot="1" x14ac:dyDescent="0.35">
      <c r="B22" s="179" t="s">
        <v>906</v>
      </c>
      <c r="C22" s="280">
        <v>6</v>
      </c>
      <c r="D22" s="222">
        <v>5</v>
      </c>
      <c r="E22" s="246">
        <v>6</v>
      </c>
      <c r="F22" s="247">
        <v>6</v>
      </c>
      <c r="G22" s="222">
        <v>7</v>
      </c>
      <c r="H22" s="222">
        <v>7</v>
      </c>
      <c r="I22" s="222">
        <v>7</v>
      </c>
      <c r="J22" s="281">
        <v>7</v>
      </c>
      <c r="K22" s="246">
        <v>5</v>
      </c>
      <c r="L22" s="246">
        <v>7</v>
      </c>
      <c r="M22" s="246">
        <v>6</v>
      </c>
      <c r="N22" s="308">
        <v>6</v>
      </c>
      <c r="O22" s="246">
        <v>8</v>
      </c>
      <c r="P22" s="246">
        <v>5</v>
      </c>
      <c r="Q22" s="246">
        <v>7</v>
      </c>
      <c r="R22" s="282">
        <v>7</v>
      </c>
      <c r="T22" s="80" t="s">
        <v>902</v>
      </c>
    </row>
    <row r="23" spans="2:20" x14ac:dyDescent="0.3">
      <c r="B23" s="168" t="s">
        <v>907</v>
      </c>
      <c r="C23" s="283">
        <v>7</v>
      </c>
      <c r="D23" s="284">
        <v>6</v>
      </c>
      <c r="E23" s="284">
        <v>6</v>
      </c>
      <c r="F23" s="285">
        <v>7</v>
      </c>
      <c r="G23" s="286">
        <v>7</v>
      </c>
      <c r="H23" s="286">
        <v>7</v>
      </c>
      <c r="I23" s="284">
        <v>6</v>
      </c>
      <c r="J23" s="287">
        <v>6</v>
      </c>
      <c r="K23" s="304">
        <v>9</v>
      </c>
      <c r="L23" s="92">
        <v>7</v>
      </c>
      <c r="M23" s="92">
        <v>6</v>
      </c>
      <c r="N23" s="235">
        <v>7</v>
      </c>
      <c r="O23" s="303">
        <v>8</v>
      </c>
      <c r="P23" s="92">
        <v>6</v>
      </c>
      <c r="Q23" s="92">
        <v>6</v>
      </c>
      <c r="R23" s="274">
        <v>5</v>
      </c>
      <c r="T23" s="80" t="s">
        <v>968</v>
      </c>
    </row>
    <row r="24" spans="2:20" x14ac:dyDescent="0.3">
      <c r="B24" s="165" t="s">
        <v>908</v>
      </c>
      <c r="C24" s="288">
        <v>6</v>
      </c>
      <c r="D24" s="272">
        <v>6</v>
      </c>
      <c r="E24" s="270">
        <v>5</v>
      </c>
      <c r="F24" s="289">
        <v>6</v>
      </c>
      <c r="G24" s="270">
        <v>6</v>
      </c>
      <c r="H24" s="272">
        <v>7</v>
      </c>
      <c r="I24" s="272">
        <v>7</v>
      </c>
      <c r="J24" s="290">
        <v>6</v>
      </c>
      <c r="K24" s="92">
        <v>6</v>
      </c>
      <c r="L24" s="92">
        <v>8</v>
      </c>
      <c r="M24" s="92">
        <v>6</v>
      </c>
      <c r="N24" s="235">
        <v>6</v>
      </c>
      <c r="O24" s="92">
        <v>6</v>
      </c>
      <c r="P24" s="92">
        <v>7</v>
      </c>
      <c r="Q24" s="92">
        <v>7</v>
      </c>
      <c r="R24" s="274">
        <v>5</v>
      </c>
      <c r="T24" s="80" t="s">
        <v>969</v>
      </c>
    </row>
    <row r="25" spans="2:20" x14ac:dyDescent="0.3">
      <c r="B25" s="165" t="s">
        <v>910</v>
      </c>
      <c r="C25" s="291">
        <v>6</v>
      </c>
      <c r="D25" s="277">
        <v>5</v>
      </c>
      <c r="E25" s="276">
        <v>6</v>
      </c>
      <c r="F25" s="292">
        <v>5</v>
      </c>
      <c r="G25" s="276">
        <v>6</v>
      </c>
      <c r="H25" s="277">
        <v>5</v>
      </c>
      <c r="I25" s="276">
        <v>6</v>
      </c>
      <c r="J25" s="293">
        <v>6</v>
      </c>
      <c r="K25" s="92">
        <v>5</v>
      </c>
      <c r="L25" s="92">
        <v>7</v>
      </c>
      <c r="M25" s="92">
        <v>7</v>
      </c>
      <c r="N25" s="235">
        <v>7</v>
      </c>
      <c r="O25" s="92">
        <v>7</v>
      </c>
      <c r="P25" s="92">
        <v>5</v>
      </c>
      <c r="Q25" s="92">
        <v>7</v>
      </c>
      <c r="R25" s="274">
        <v>5</v>
      </c>
    </row>
    <row r="26" spans="2:20" ht="19.5" thickBot="1" x14ac:dyDescent="0.35">
      <c r="B26" s="179" t="s">
        <v>911</v>
      </c>
      <c r="C26" s="294">
        <v>3</v>
      </c>
      <c r="D26" s="246">
        <v>4</v>
      </c>
      <c r="E26" s="246">
        <v>4</v>
      </c>
      <c r="F26" s="247">
        <v>4</v>
      </c>
      <c r="G26" s="246">
        <v>6</v>
      </c>
      <c r="H26" s="246">
        <v>6</v>
      </c>
      <c r="I26" s="222">
        <v>5</v>
      </c>
      <c r="J26" s="282">
        <v>6</v>
      </c>
      <c r="K26" s="246">
        <v>5</v>
      </c>
      <c r="L26" s="246">
        <v>6</v>
      </c>
      <c r="M26" s="246">
        <v>5</v>
      </c>
      <c r="N26" s="247">
        <v>7</v>
      </c>
      <c r="O26" s="246">
        <v>7</v>
      </c>
      <c r="P26" s="295">
        <v>4</v>
      </c>
      <c r="Q26" s="246">
        <v>6</v>
      </c>
      <c r="R26" s="282">
        <v>8</v>
      </c>
      <c r="T26" s="80" t="s">
        <v>1369</v>
      </c>
    </row>
    <row r="27" spans="2:20" x14ac:dyDescent="0.3">
      <c r="B27" s="168" t="s">
        <v>912</v>
      </c>
      <c r="C27" s="283">
        <v>7</v>
      </c>
      <c r="D27" s="286">
        <v>7</v>
      </c>
      <c r="E27" s="284">
        <v>6</v>
      </c>
      <c r="F27" s="296">
        <v>6</v>
      </c>
      <c r="G27" s="284">
        <v>6</v>
      </c>
      <c r="H27" s="286">
        <v>7</v>
      </c>
      <c r="I27" s="286">
        <v>7</v>
      </c>
      <c r="J27" s="287">
        <v>6</v>
      </c>
      <c r="K27" s="305">
        <v>9</v>
      </c>
      <c r="L27" s="158">
        <v>7</v>
      </c>
      <c r="M27" s="158">
        <v>6</v>
      </c>
      <c r="N27" s="235">
        <v>7</v>
      </c>
      <c r="O27" s="306">
        <v>8</v>
      </c>
      <c r="P27" s="158">
        <v>5</v>
      </c>
      <c r="Q27" s="158">
        <v>6</v>
      </c>
      <c r="R27" s="274">
        <v>6</v>
      </c>
      <c r="T27" s="80" t="s">
        <v>964</v>
      </c>
    </row>
    <row r="28" spans="2:20" x14ac:dyDescent="0.3">
      <c r="B28" s="165" t="s">
        <v>913</v>
      </c>
      <c r="C28" s="288">
        <v>6</v>
      </c>
      <c r="D28" s="272">
        <v>6</v>
      </c>
      <c r="E28" s="272">
        <v>6</v>
      </c>
      <c r="F28" s="271">
        <v>5</v>
      </c>
      <c r="G28" s="272">
        <v>4</v>
      </c>
      <c r="H28" s="270">
        <v>3</v>
      </c>
      <c r="I28" s="272">
        <v>4</v>
      </c>
      <c r="J28" s="273">
        <v>4</v>
      </c>
      <c r="K28" s="158">
        <v>5</v>
      </c>
      <c r="L28" s="158">
        <v>7</v>
      </c>
      <c r="M28" s="158">
        <v>5</v>
      </c>
      <c r="N28" s="235">
        <v>6</v>
      </c>
      <c r="O28" s="158">
        <v>7</v>
      </c>
      <c r="P28" s="158">
        <v>8</v>
      </c>
      <c r="Q28" s="158">
        <v>6</v>
      </c>
      <c r="R28" s="297">
        <v>4</v>
      </c>
      <c r="T28" s="80" t="s">
        <v>909</v>
      </c>
    </row>
    <row r="29" spans="2:20" x14ac:dyDescent="0.3">
      <c r="B29" s="165" t="s">
        <v>914</v>
      </c>
      <c r="C29" s="269">
        <v>5</v>
      </c>
      <c r="D29" s="272">
        <v>6</v>
      </c>
      <c r="E29" s="272">
        <v>6</v>
      </c>
      <c r="F29" s="289">
        <v>6</v>
      </c>
      <c r="G29" s="270">
        <v>5</v>
      </c>
      <c r="H29" s="272">
        <v>6</v>
      </c>
      <c r="I29" s="270">
        <v>5</v>
      </c>
      <c r="J29" s="273">
        <v>6</v>
      </c>
      <c r="K29" s="158">
        <v>5</v>
      </c>
      <c r="L29" s="158">
        <v>7</v>
      </c>
      <c r="M29" s="158">
        <v>7</v>
      </c>
      <c r="N29" s="235">
        <v>7</v>
      </c>
      <c r="O29" s="158">
        <v>7</v>
      </c>
      <c r="P29" s="158">
        <v>5</v>
      </c>
      <c r="Q29" s="158">
        <v>7</v>
      </c>
      <c r="R29" s="274">
        <v>5</v>
      </c>
      <c r="T29" s="80" t="s">
        <v>965</v>
      </c>
    </row>
    <row r="30" spans="2:20" ht="19.5" thickBot="1" x14ac:dyDescent="0.35">
      <c r="B30" s="165" t="s">
        <v>915</v>
      </c>
      <c r="C30" s="298">
        <v>7</v>
      </c>
      <c r="D30" s="299">
        <v>6</v>
      </c>
      <c r="E30" s="299">
        <v>6</v>
      </c>
      <c r="F30" s="300">
        <v>7</v>
      </c>
      <c r="G30" s="301">
        <v>6</v>
      </c>
      <c r="H30" s="301">
        <v>6</v>
      </c>
      <c r="I30" s="301">
        <v>6</v>
      </c>
      <c r="J30" s="302">
        <v>5</v>
      </c>
      <c r="K30" s="180">
        <v>6</v>
      </c>
      <c r="L30" s="180">
        <v>6</v>
      </c>
      <c r="M30" s="180">
        <v>6</v>
      </c>
      <c r="N30" s="181">
        <v>8</v>
      </c>
      <c r="O30" s="180">
        <v>6</v>
      </c>
      <c r="P30" s="180">
        <v>5</v>
      </c>
      <c r="Q30" s="180">
        <v>7</v>
      </c>
      <c r="R30" s="182">
        <v>7</v>
      </c>
      <c r="T30" s="80" t="s">
        <v>970</v>
      </c>
    </row>
    <row r="31" spans="2:20" ht="19.5" hidden="1" thickTop="1" x14ac:dyDescent="0.3"/>
    <row r="32" spans="2:20" hidden="1" x14ac:dyDescent="0.3">
      <c r="C32" s="93"/>
      <c r="D32" s="93"/>
      <c r="E32" s="93"/>
      <c r="F32" s="93"/>
      <c r="G32" s="385" t="s">
        <v>1325</v>
      </c>
      <c r="H32" s="385"/>
      <c r="I32" s="385"/>
      <c r="J32" s="385"/>
      <c r="K32" s="385" t="s">
        <v>1324</v>
      </c>
      <c r="L32" s="385"/>
      <c r="M32" s="385"/>
      <c r="N32" s="385"/>
      <c r="O32" s="385" t="s">
        <v>1330</v>
      </c>
      <c r="P32" s="385"/>
      <c r="Q32" s="385"/>
      <c r="R32" s="385"/>
      <c r="T32" s="80" t="s">
        <v>1334</v>
      </c>
    </row>
    <row r="33" spans="3:18" hidden="1" x14ac:dyDescent="0.3">
      <c r="C33" s="386" t="s">
        <v>1323</v>
      </c>
      <c r="D33" s="386"/>
      <c r="E33" s="386"/>
      <c r="F33" s="386"/>
      <c r="G33" s="386">
        <f>SUM(C7:R30)</f>
        <v>2342</v>
      </c>
      <c r="H33" s="386"/>
      <c r="I33" s="386"/>
      <c r="J33" s="386"/>
      <c r="K33" s="386">
        <f>COUNT(C7:R30)</f>
        <v>384</v>
      </c>
      <c r="L33" s="386"/>
      <c r="M33" s="386"/>
      <c r="N33" s="386"/>
      <c r="O33" s="386">
        <f>G33/K33</f>
        <v>6.098958333333333</v>
      </c>
      <c r="P33" s="386"/>
      <c r="Q33" s="386"/>
      <c r="R33" s="386"/>
    </row>
    <row r="34" spans="3:18" hidden="1" x14ac:dyDescent="0.3">
      <c r="C34" s="386" t="s">
        <v>1326</v>
      </c>
      <c r="D34" s="386"/>
      <c r="E34" s="386"/>
      <c r="F34" s="386"/>
      <c r="G34" s="386">
        <f>G33-SUM(M7:M30,Q7:Q30,C21:L21,N21:P21,R21,C25:L25,N25:P25,R25)</f>
        <v>1889</v>
      </c>
      <c r="H34" s="386"/>
      <c r="I34" s="386"/>
      <c r="J34" s="386"/>
      <c r="K34" s="386">
        <f>K33-COUNT(M7:M30,Q7:Q30,C21:L21,N21:P21,R21,C25:L25,N25:P25,R25)</f>
        <v>308</v>
      </c>
      <c r="L34" s="386"/>
      <c r="M34" s="386"/>
      <c r="N34" s="386"/>
      <c r="O34" s="386">
        <f t="shared" ref="O34:O36" si="0">G34/K34</f>
        <v>6.133116883116883</v>
      </c>
      <c r="P34" s="386"/>
      <c r="Q34" s="386"/>
      <c r="R34" s="386"/>
    </row>
    <row r="35" spans="3:18" hidden="1" x14ac:dyDescent="0.3">
      <c r="C35" s="386" t="s">
        <v>1327</v>
      </c>
      <c r="D35" s="386"/>
      <c r="E35" s="386"/>
      <c r="F35" s="386"/>
      <c r="G35" s="386">
        <f>G33-SUM(L7:L30,N7:N30,P7:P30,R7:R30,C20:K20,M20,O20,Q20,C22:K22,M22,O22,Q22,C24:K24,M24,O24,Q24,C26:K26,M26,O26,Q26,C28:K28,M28,O28,Q28,C30:K30,M30,O30,Q30)</f>
        <v>1360</v>
      </c>
      <c r="H35" s="386"/>
      <c r="I35" s="386"/>
      <c r="J35" s="386"/>
      <c r="K35" s="386">
        <f>K33-COUNT(L7:L30,N7:N30,P7:P30,R7:R30,C20:K20,M20,O20,Q20,C22:K22,M22,O22,Q22,C24:K24,M24,O24,Q24,C26:K26,M26,O26,Q26,C28:K28,M28,O28,Q28,C30:K30,M30,O30,Q30)</f>
        <v>216</v>
      </c>
      <c r="L35" s="386"/>
      <c r="M35" s="386"/>
      <c r="N35" s="386"/>
      <c r="O35" s="386">
        <f t="shared" si="0"/>
        <v>6.2962962962962967</v>
      </c>
      <c r="P35" s="386"/>
      <c r="Q35" s="386"/>
      <c r="R35" s="386"/>
    </row>
    <row r="36" spans="3:18" hidden="1" x14ac:dyDescent="0.3">
      <c r="C36" s="387" t="s">
        <v>1328</v>
      </c>
      <c r="D36" s="387"/>
      <c r="E36" s="387"/>
      <c r="F36" s="387"/>
      <c r="G36" s="387">
        <f>SUM(C7:K19,O7:O19,C23:K23,O23,C27:K27,O27)</f>
        <v>970</v>
      </c>
      <c r="H36" s="387"/>
      <c r="I36" s="387"/>
      <c r="J36" s="387"/>
      <c r="K36" s="387">
        <f>COUNT(C7:K19,O7:O19,C23:K23,O23,C27:K27,O27)</f>
        <v>150</v>
      </c>
      <c r="L36" s="387"/>
      <c r="M36" s="387"/>
      <c r="N36" s="387"/>
      <c r="O36" s="387">
        <f t="shared" si="0"/>
        <v>6.4666666666666668</v>
      </c>
      <c r="P36" s="387"/>
      <c r="Q36" s="387"/>
      <c r="R36" s="387"/>
    </row>
    <row r="37" spans="3:18" hidden="1" x14ac:dyDescent="0.3">
      <c r="C37" s="384" t="s">
        <v>1329</v>
      </c>
      <c r="D37" s="384"/>
      <c r="E37" s="384"/>
      <c r="F37" s="384"/>
      <c r="G37" s="384"/>
      <c r="H37" s="384"/>
      <c r="I37" s="384"/>
      <c r="J37" s="384"/>
      <c r="K37" s="384"/>
      <c r="L37" s="384"/>
      <c r="M37" s="384"/>
      <c r="N37" s="384"/>
      <c r="O37" s="384">
        <f>SUM(O33:R36)</f>
        <v>24.995038179413179</v>
      </c>
      <c r="P37" s="384"/>
      <c r="Q37" s="384"/>
      <c r="R37" s="384"/>
    </row>
    <row r="38" spans="3:18" ht="19.5" thickTop="1" x14ac:dyDescent="0.3"/>
  </sheetData>
  <mergeCells count="23">
    <mergeCell ref="K32:N32"/>
    <mergeCell ref="G32:J32"/>
    <mergeCell ref="G33:J33"/>
    <mergeCell ref="K33:N33"/>
    <mergeCell ref="C34:F34"/>
    <mergeCell ref="G34:J34"/>
    <mergeCell ref="K34:N34"/>
    <mergeCell ref="C37:F37"/>
    <mergeCell ref="O32:R32"/>
    <mergeCell ref="O33:R33"/>
    <mergeCell ref="O34:R34"/>
    <mergeCell ref="O35:R35"/>
    <mergeCell ref="O36:R36"/>
    <mergeCell ref="G37:J37"/>
    <mergeCell ref="K37:N37"/>
    <mergeCell ref="O37:R37"/>
    <mergeCell ref="C35:F35"/>
    <mergeCell ref="G35:J35"/>
    <mergeCell ref="K35:N35"/>
    <mergeCell ref="C36:F36"/>
    <mergeCell ref="G36:J36"/>
    <mergeCell ref="K36:N36"/>
    <mergeCell ref="C33:F33"/>
  </mergeCells>
  <pageMargins left="0.25" right="0.25" top="0.75" bottom="0.75" header="0.3" footer="0.3"/>
  <pageSetup paperSize="9" scale="55" orientation="landscape" r:id="rId1"/>
  <headerFooter>
    <oddFooter>&amp;Lwww.rickostidich.com&amp;RPage &amp;P of &amp;N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BU191"/>
  <sheetViews>
    <sheetView zoomScaleNormal="100" workbookViewId="0">
      <pane ySplit="1" topLeftCell="A2" activePane="bottomLeft" state="frozen"/>
      <selection pane="bottomLeft"/>
    </sheetView>
  </sheetViews>
  <sheetFormatPr defaultColWidth="3.5703125" defaultRowHeight="18.75" x14ac:dyDescent="0.3"/>
  <cols>
    <col min="1" max="1" width="3.5703125" style="339" customWidth="1"/>
    <col min="2" max="16384" width="3.5703125" style="339"/>
  </cols>
  <sheetData>
    <row r="1" spans="2:73" ht="21" x14ac:dyDescent="0.35">
      <c r="B1" s="354" t="s">
        <v>1372</v>
      </c>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4"/>
      <c r="BO1" s="354"/>
      <c r="BP1" s="354"/>
      <c r="BQ1" s="354"/>
      <c r="BR1" s="354"/>
      <c r="BS1" s="354"/>
      <c r="BT1" s="354"/>
      <c r="BU1" s="354"/>
    </row>
    <row r="3" spans="2:73" x14ac:dyDescent="0.3">
      <c r="B3" s="339" t="s">
        <v>1469</v>
      </c>
    </row>
    <row r="4" spans="2:73" x14ac:dyDescent="0.3">
      <c r="B4" s="339" t="s">
        <v>1413</v>
      </c>
    </row>
    <row r="5" spans="2:73" x14ac:dyDescent="0.3">
      <c r="B5" s="309" t="s">
        <v>1475</v>
      </c>
    </row>
    <row r="7" spans="2:73" x14ac:dyDescent="0.3">
      <c r="B7" s="339" t="s">
        <v>1405</v>
      </c>
    </row>
    <row r="119" spans="2:2" x14ac:dyDescent="0.3">
      <c r="B119" s="339" t="s">
        <v>1414</v>
      </c>
    </row>
    <row r="120" spans="2:2" x14ac:dyDescent="0.3">
      <c r="B120" s="339" t="s">
        <v>1381</v>
      </c>
    </row>
    <row r="121" spans="2:2" x14ac:dyDescent="0.3">
      <c r="B121" s="339" t="s">
        <v>1415</v>
      </c>
    </row>
    <row r="123" spans="2:2" x14ac:dyDescent="0.3">
      <c r="B123" s="339" t="s">
        <v>1382</v>
      </c>
    </row>
    <row r="124" spans="2:2" x14ac:dyDescent="0.3">
      <c r="B124" s="339" t="s">
        <v>1406</v>
      </c>
    </row>
    <row r="125" spans="2:2" x14ac:dyDescent="0.3">
      <c r="B125" s="339" t="s">
        <v>1457</v>
      </c>
    </row>
    <row r="127" spans="2:2" x14ac:dyDescent="0.3">
      <c r="B127" s="339" t="s">
        <v>1383</v>
      </c>
    </row>
    <row r="128" spans="2:2" x14ac:dyDescent="0.3">
      <c r="B128" s="339" t="s">
        <v>1388</v>
      </c>
    </row>
    <row r="129" spans="2:2" x14ac:dyDescent="0.3">
      <c r="B129" s="339" t="s">
        <v>1371</v>
      </c>
    </row>
    <row r="130" spans="2:2" x14ac:dyDescent="0.3">
      <c r="B130" s="339" t="s">
        <v>1389</v>
      </c>
    </row>
    <row r="131" spans="2:2" x14ac:dyDescent="0.3">
      <c r="B131" s="339" t="s">
        <v>1470</v>
      </c>
    </row>
    <row r="132" spans="2:2" x14ac:dyDescent="0.3">
      <c r="B132" s="339" t="s">
        <v>1390</v>
      </c>
    </row>
    <row r="134" spans="2:2" x14ac:dyDescent="0.3">
      <c r="B134" s="339" t="s">
        <v>1391</v>
      </c>
    </row>
    <row r="136" spans="2:2" x14ac:dyDescent="0.3">
      <c r="B136" s="339" t="s">
        <v>1392</v>
      </c>
    </row>
    <row r="137" spans="2:2" x14ac:dyDescent="0.3">
      <c r="B137" s="339" t="s">
        <v>1407</v>
      </c>
    </row>
    <row r="138" spans="2:2" x14ac:dyDescent="0.3">
      <c r="B138" s="339" t="s">
        <v>1458</v>
      </c>
    </row>
    <row r="139" spans="2:2" x14ac:dyDescent="0.3">
      <c r="B139" s="339" t="s">
        <v>1400</v>
      </c>
    </row>
    <row r="140" spans="2:2" x14ac:dyDescent="0.3">
      <c r="B140" s="339" t="s">
        <v>1459</v>
      </c>
    </row>
    <row r="141" spans="2:2" x14ac:dyDescent="0.3">
      <c r="B141" s="339" t="s">
        <v>1471</v>
      </c>
    </row>
    <row r="143" spans="2:2" x14ac:dyDescent="0.3">
      <c r="B143" s="339" t="s">
        <v>1460</v>
      </c>
    </row>
    <row r="145" spans="2:3" x14ac:dyDescent="0.3">
      <c r="B145" s="339" t="s">
        <v>1384</v>
      </c>
    </row>
    <row r="146" spans="2:3" x14ac:dyDescent="0.3">
      <c r="B146" s="339" t="s">
        <v>1416</v>
      </c>
    </row>
    <row r="148" spans="2:3" x14ac:dyDescent="0.3">
      <c r="B148" s="309" t="s">
        <v>1373</v>
      </c>
      <c r="C148" s="339" t="s">
        <v>1461</v>
      </c>
    </row>
    <row r="149" spans="2:3" x14ac:dyDescent="0.3">
      <c r="C149" s="339" t="s">
        <v>1408</v>
      </c>
    </row>
    <row r="151" spans="2:3" x14ac:dyDescent="0.3">
      <c r="B151" s="309" t="s">
        <v>1373</v>
      </c>
      <c r="C151" s="339" t="s">
        <v>1374</v>
      </c>
    </row>
    <row r="152" spans="2:3" x14ac:dyDescent="0.3">
      <c r="C152" s="339" t="s">
        <v>1409</v>
      </c>
    </row>
    <row r="153" spans="2:3" x14ac:dyDescent="0.3">
      <c r="C153" s="339" t="s">
        <v>1393</v>
      </c>
    </row>
    <row r="155" spans="2:3" x14ac:dyDescent="0.3">
      <c r="B155" s="339" t="s">
        <v>1373</v>
      </c>
      <c r="C155" s="339" t="s">
        <v>1394</v>
      </c>
    </row>
    <row r="156" spans="2:3" x14ac:dyDescent="0.3">
      <c r="C156" s="339" t="s">
        <v>1462</v>
      </c>
    </row>
    <row r="157" spans="2:3" x14ac:dyDescent="0.3">
      <c r="C157" s="339" t="s">
        <v>1463</v>
      </c>
    </row>
    <row r="158" spans="2:3" x14ac:dyDescent="0.3">
      <c r="C158" s="339" t="s">
        <v>1417</v>
      </c>
    </row>
    <row r="159" spans="2:3" x14ac:dyDescent="0.3">
      <c r="C159" s="339" t="s">
        <v>1395</v>
      </c>
    </row>
    <row r="160" spans="2:3" x14ac:dyDescent="0.3">
      <c r="C160" s="339" t="s">
        <v>1418</v>
      </c>
    </row>
    <row r="161" spans="2:3" x14ac:dyDescent="0.3">
      <c r="C161" s="339" t="s">
        <v>1422</v>
      </c>
    </row>
    <row r="162" spans="2:3" x14ac:dyDescent="0.3">
      <c r="C162" s="339" t="s">
        <v>1419</v>
      </c>
    </row>
    <row r="163" spans="2:3" x14ac:dyDescent="0.3">
      <c r="C163" s="339" t="s">
        <v>1375</v>
      </c>
    </row>
    <row r="164" spans="2:3" x14ac:dyDescent="0.3">
      <c r="C164" s="339" t="s">
        <v>1376</v>
      </c>
    </row>
    <row r="165" spans="2:3" x14ac:dyDescent="0.3">
      <c r="C165" s="339" t="s">
        <v>1377</v>
      </c>
    </row>
    <row r="167" spans="2:3" x14ac:dyDescent="0.3">
      <c r="B167" s="339" t="s">
        <v>1373</v>
      </c>
      <c r="C167" s="339" t="s">
        <v>1410</v>
      </c>
    </row>
    <row r="169" spans="2:3" x14ac:dyDescent="0.3">
      <c r="B169" s="339" t="s">
        <v>1423</v>
      </c>
    </row>
    <row r="170" spans="2:3" x14ac:dyDescent="0.3">
      <c r="B170" s="339" t="s">
        <v>1385</v>
      </c>
    </row>
    <row r="171" spans="2:3" x14ac:dyDescent="0.3">
      <c r="B171" s="339" t="s">
        <v>1378</v>
      </c>
    </row>
    <row r="173" spans="2:3" x14ac:dyDescent="0.3">
      <c r="B173" s="339" t="s">
        <v>1386</v>
      </c>
    </row>
    <row r="174" spans="2:3" x14ac:dyDescent="0.3">
      <c r="B174" s="339" t="s">
        <v>1472</v>
      </c>
    </row>
    <row r="175" spans="2:3" x14ac:dyDescent="0.3">
      <c r="B175" s="339" t="s">
        <v>1411</v>
      </c>
    </row>
    <row r="177" spans="2:2" x14ac:dyDescent="0.3">
      <c r="B177" s="339" t="s">
        <v>1464</v>
      </c>
    </row>
    <row r="178" spans="2:2" x14ac:dyDescent="0.3">
      <c r="B178" s="339" t="s">
        <v>1420</v>
      </c>
    </row>
    <row r="180" spans="2:2" x14ac:dyDescent="0.3">
      <c r="B180" s="339" t="s">
        <v>1473</v>
      </c>
    </row>
    <row r="181" spans="2:2" x14ac:dyDescent="0.3">
      <c r="B181" s="339" t="s">
        <v>1379</v>
      </c>
    </row>
    <row r="182" spans="2:2" x14ac:dyDescent="0.3">
      <c r="B182" s="339" t="s">
        <v>1421</v>
      </c>
    </row>
    <row r="183" spans="2:2" x14ac:dyDescent="0.3">
      <c r="B183" s="339" t="s">
        <v>1412</v>
      </c>
    </row>
    <row r="184" spans="2:2" x14ac:dyDescent="0.3">
      <c r="B184" s="339" t="s">
        <v>1396</v>
      </c>
    </row>
    <row r="186" spans="2:2" x14ac:dyDescent="0.3">
      <c r="B186" s="339" t="s">
        <v>1399</v>
      </c>
    </row>
    <row r="187" spans="2:2" x14ac:dyDescent="0.3">
      <c r="B187" s="339" t="s">
        <v>1387</v>
      </c>
    </row>
    <row r="188" spans="2:2" x14ac:dyDescent="0.3">
      <c r="B188" s="339" t="s">
        <v>1424</v>
      </c>
    </row>
    <row r="190" spans="2:2" x14ac:dyDescent="0.3">
      <c r="B190" s="339" t="s">
        <v>1404</v>
      </c>
    </row>
    <row r="191" spans="2:2" x14ac:dyDescent="0.3">
      <c r="B191" s="99" t="s">
        <v>1380</v>
      </c>
    </row>
  </sheetData>
  <mergeCells count="1">
    <mergeCell ref="B1:BU1"/>
  </mergeCells>
  <pageMargins left="0.23622047244094491" right="0.23622047244094491" top="0.55118110236220474" bottom="0.74803149606299213" header="0.31496062992125984" footer="0.31496062992125984"/>
  <pageSetup paperSize="9" scale="55" fitToHeight="0" orientation="landscape" r:id="rId1"/>
  <headerFooter>
    <oddFooter>&amp;Lwww.rickostidich.com&amp;RPage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8</vt:i4>
      </vt:variant>
    </vt:vector>
  </HeadingPairs>
  <TitlesOfParts>
    <vt:vector size="16" baseType="lpstr">
      <vt:lpstr>Preface</vt:lpstr>
      <vt:lpstr>Notation</vt:lpstr>
      <vt:lpstr>Last layer</vt:lpstr>
      <vt:lpstr>All slots</vt:lpstr>
      <vt:lpstr>All crosses</vt:lpstr>
      <vt:lpstr>86 slots</vt:lpstr>
      <vt:lpstr>Slots table</vt:lpstr>
      <vt:lpstr>Cubo.rix program</vt:lpstr>
      <vt:lpstr>'86 slots'!Titoli_stampa</vt:lpstr>
      <vt:lpstr>'All crosses'!Titoli_stampa</vt:lpstr>
      <vt:lpstr>'All slots'!Titoli_stampa</vt:lpstr>
      <vt:lpstr>'Cubo.rix program'!Titoli_stampa</vt:lpstr>
      <vt:lpstr>'Last layer'!Titoli_stampa</vt:lpstr>
      <vt:lpstr>Notation!Titoli_stampa</vt:lpstr>
      <vt:lpstr>Preface!Titoli_stampa</vt:lpstr>
      <vt:lpstr>'Slots table'!Titoli_stampa</vt:lpstr>
    </vt:vector>
  </TitlesOfParts>
  <Company>www.rickostidich.com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Documentation for Cùbo.rix</dc:title>
  <dc:creator>Rick Ostidich</dc:creator>
  <cp:lastModifiedBy>Rick Ostidich</cp:lastModifiedBy>
  <cp:lastPrinted>2021-02-09T12:41:22Z</cp:lastPrinted>
  <dcterms:created xsi:type="dcterms:W3CDTF">2021-01-12T12:15:49Z</dcterms:created>
  <dcterms:modified xsi:type="dcterms:W3CDTF">2021-02-09T13:52:11Z</dcterms:modified>
</cp:coreProperties>
</file>